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rf2-025863\Compartilhamento_1_dados\§§ PREGÕES\Pregões 2019\Pregão 080-19 - 244 - Ascensorista\PREGÃO 080-19 - 244 - Ascensorista\"/>
    </mc:Choice>
  </mc:AlternateContent>
  <bookViews>
    <workbookView xWindow="-3045" yWindow="90" windowWidth="13800" windowHeight="9675" tabRatio="894" activeTab="1"/>
  </bookViews>
  <sheets>
    <sheet name="A - MÃO DE OBRA" sheetId="10" r:id="rId1"/>
    <sheet name="B - PLANILHA TOTALIZADORA" sheetId="14" r:id="rId2"/>
  </sheets>
  <calcPr calcId="152511"/>
</workbook>
</file>

<file path=xl/calcChain.xml><?xml version="1.0" encoding="utf-8"?>
<calcChain xmlns="http://schemas.openxmlformats.org/spreadsheetml/2006/main">
  <c r="D5" i="14" l="1"/>
  <c r="G57" i="10"/>
  <c r="G56" i="10"/>
  <c r="G55" i="10"/>
  <c r="G21" i="10" l="1"/>
  <c r="F48" i="10" l="1"/>
  <c r="F88" i="10"/>
  <c r="F83" i="10" s="1"/>
  <c r="F65" i="10"/>
  <c r="F67" i="10" s="1"/>
  <c r="F74" i="10" s="1"/>
  <c r="F76" i="10" s="1"/>
  <c r="F57" i="10"/>
  <c r="F42" i="10"/>
  <c r="F44" i="10" s="1"/>
  <c r="F38" i="10"/>
  <c r="G27" i="10"/>
  <c r="G94" i="10" s="1"/>
  <c r="G93" i="10"/>
  <c r="D6" i="14" l="1"/>
  <c r="D8" i="14" s="1"/>
  <c r="E14" i="10"/>
  <c r="G37" i="10" l="1"/>
  <c r="G92" i="10"/>
  <c r="G62" i="10"/>
  <c r="G60" i="10"/>
  <c r="G52" i="10"/>
  <c r="G46" i="10"/>
  <c r="G41" i="10"/>
  <c r="G36" i="10"/>
  <c r="G34" i="10"/>
  <c r="G32" i="10"/>
  <c r="G30" i="10"/>
  <c r="G63" i="10"/>
  <c r="G61" i="10"/>
  <c r="G59" i="10"/>
  <c r="G53" i="10"/>
  <c r="G54" i="10" s="1"/>
  <c r="G50" i="10"/>
  <c r="G40" i="10"/>
  <c r="G35" i="10"/>
  <c r="G33" i="10"/>
  <c r="G31" i="10"/>
  <c r="G42" i="10" l="1"/>
  <c r="G43" i="10" s="1"/>
  <c r="G44" i="10" s="1"/>
  <c r="G71" i="10" s="1"/>
  <c r="G73" i="10"/>
  <c r="G47" i="10"/>
  <c r="G48" i="10" s="1"/>
  <c r="G72" i="10" s="1"/>
  <c r="G65" i="10"/>
  <c r="G66" i="10" s="1"/>
  <c r="G67" i="10" s="1"/>
  <c r="G74" i="10" s="1"/>
  <c r="G38" i="10"/>
  <c r="G70" i="10" s="1"/>
  <c r="G76" i="10" l="1"/>
  <c r="G95" i="10" s="1"/>
  <c r="G96" i="10" s="1"/>
  <c r="G77" i="10" l="1"/>
  <c r="G80" i="10" s="1"/>
  <c r="G81" i="10" s="1"/>
  <c r="G82" i="10" l="1"/>
  <c r="G84" i="10" s="1"/>
  <c r="G86" i="10" s="1"/>
  <c r="G87" i="10" l="1"/>
  <c r="G85" i="10"/>
  <c r="G88" i="10" l="1"/>
  <c r="G89" i="10" s="1"/>
  <c r="G97" i="10" s="1"/>
  <c r="G98" i="10" s="1"/>
</calcChain>
</file>

<file path=xl/sharedStrings.xml><?xml version="1.0" encoding="utf-8"?>
<sst xmlns="http://schemas.openxmlformats.org/spreadsheetml/2006/main" count="192" uniqueCount="134">
  <si>
    <t>TOTAL</t>
  </si>
  <si>
    <t>A</t>
  </si>
  <si>
    <t>B</t>
  </si>
  <si>
    <t>C</t>
  </si>
  <si>
    <t>D</t>
  </si>
  <si>
    <t>E</t>
  </si>
  <si>
    <t>F</t>
  </si>
  <si>
    <t>TOTAL DA REMUNERAÇÃO</t>
  </si>
  <si>
    <t>VALOR R$</t>
  </si>
  <si>
    <t>G</t>
  </si>
  <si>
    <t>H</t>
  </si>
  <si>
    <t>TOTAL DOS ENCARGOS SOCIAIS E TRABALHISTAS</t>
  </si>
  <si>
    <t>Módulo 05 – Custos Indiretos, tributos e lucro</t>
  </si>
  <si>
    <t>PREÇO (R$)</t>
  </si>
  <si>
    <t>Descrição</t>
  </si>
  <si>
    <t>Módulo 01 – Mão de obra - Remuneração</t>
  </si>
  <si>
    <t xml:space="preserve"> Composição da Remuneração</t>
  </si>
  <si>
    <t>Valor Unitário Mensal</t>
  </si>
  <si>
    <t xml:space="preserve"> Salário base</t>
  </si>
  <si>
    <t xml:space="preserve"> Adicional de periculosidade</t>
  </si>
  <si>
    <t xml:space="preserve"> Adicional de insalubridade</t>
  </si>
  <si>
    <t xml:space="preserve"> Adicional Noturno</t>
  </si>
  <si>
    <t xml:space="preserve"> Outros (especificar)</t>
  </si>
  <si>
    <t>Módulo 02 – Benefícios mensais e diários</t>
  </si>
  <si>
    <t xml:space="preserve"> Benefícios Mensais e Diários</t>
  </si>
  <si>
    <t>TOTAL DE BENEFÍCIOS MENSAIS E DIÁRIOS</t>
  </si>
  <si>
    <t>Módulo 03 – Insumos Diversos</t>
  </si>
  <si>
    <t xml:space="preserve"> Insumos Diversos</t>
  </si>
  <si>
    <t xml:space="preserve"> Uniformes</t>
  </si>
  <si>
    <t xml:space="preserve"> EPI</t>
  </si>
  <si>
    <t>TOTAL DE INSUMOS DIVERSOS</t>
  </si>
  <si>
    <t>Módulo 04 – Encargos Sociais e Trabalhistas</t>
  </si>
  <si>
    <t xml:space="preserve"> Submódulo 4.1 – Encargos previdenciários e FGTS</t>
  </si>
  <si>
    <t>%</t>
  </si>
  <si>
    <t xml:space="preserve"> INSS</t>
  </si>
  <si>
    <t xml:space="preserve"> SESI ou SESC</t>
  </si>
  <si>
    <t xml:space="preserve"> SENAI ou SENAC</t>
  </si>
  <si>
    <t xml:space="preserve"> INCRA</t>
  </si>
  <si>
    <t xml:space="preserve"> Salário-educação</t>
  </si>
  <si>
    <t xml:space="preserve"> FGTS</t>
  </si>
  <si>
    <t xml:space="preserve"> Seguro acidente do trabalho</t>
  </si>
  <si>
    <t xml:space="preserve"> SEBRAE</t>
  </si>
  <si>
    <t xml:space="preserve">TOTAL </t>
  </si>
  <si>
    <t xml:space="preserve">Submódulo 4.2 – 13º Salário </t>
  </si>
  <si>
    <t xml:space="preserve"> 13º Salário</t>
  </si>
  <si>
    <t xml:space="preserve"> Subtotal</t>
  </si>
  <si>
    <t>Submódulo 4.3 – Afastamento Maternidade</t>
  </si>
  <si>
    <t xml:space="preserve"> Afastamento maternidade</t>
  </si>
  <si>
    <t xml:space="preserve"> Incidência do Submódulo 4.1 sobre o afastamento</t>
  </si>
  <si>
    <t xml:space="preserve">    Submódulo 4.4 – Rescisão</t>
  </si>
  <si>
    <t xml:space="preserve"> Aviso prévio indenizado</t>
  </si>
  <si>
    <t xml:space="preserve"> Incidência do FGTS sobre aviso prévio indenizado</t>
  </si>
  <si>
    <t xml:space="preserve"> Multa do FGTS do aviso prévio indenizado </t>
  </si>
  <si>
    <t xml:space="preserve"> Aviso prévio trabalhado</t>
  </si>
  <si>
    <t xml:space="preserve"> Incidência do Submódulo 4.1 sobre aviso prévio trabalhado</t>
  </si>
  <si>
    <t xml:space="preserve"> Multa do FGTS do aviso prévio trabalhado </t>
  </si>
  <si>
    <t xml:space="preserve"> Submódulo 4.5 – Custo de reposição do profissional ausente </t>
  </si>
  <si>
    <t xml:space="preserve"> Férias </t>
  </si>
  <si>
    <t xml:space="preserve"> Ausência por doença</t>
  </si>
  <si>
    <t xml:space="preserve"> Licença-paternidade</t>
  </si>
  <si>
    <t xml:space="preserve"> Ausências legais</t>
  </si>
  <si>
    <t xml:space="preserve"> Ausência por acidente de trabalho </t>
  </si>
  <si>
    <t xml:space="preserve"> Outros (especificar) </t>
  </si>
  <si>
    <t xml:space="preserve"> Incidência do Submódulo 4.1 sobre o custo de reposição</t>
  </si>
  <si>
    <t>Quadro Resumo - Módulo 04 – Encargos Sociais e Trabalhistas</t>
  </si>
  <si>
    <t xml:space="preserve"> Encargos Sociais e Trabalhistas</t>
  </si>
  <si>
    <t>4.1</t>
  </si>
  <si>
    <t xml:space="preserve"> Encargos sociais e FGTS</t>
  </si>
  <si>
    <t>4.2</t>
  </si>
  <si>
    <t xml:space="preserve"> 13º (décimo terceiro salário)</t>
  </si>
  <si>
    <t>4.3</t>
  </si>
  <si>
    <t>4.4</t>
  </si>
  <si>
    <t xml:space="preserve"> Custo de rescisão</t>
  </si>
  <si>
    <t>4.5</t>
  </si>
  <si>
    <t xml:space="preserve"> Custo de reposição do profissional ausente</t>
  </si>
  <si>
    <t>4.6</t>
  </si>
  <si>
    <t>(MT) Custo total da planilha para efeito de cálculo dos módulos 05 (M1+M2+M3+M4)</t>
  </si>
  <si>
    <t>Custos Indiretos, Tributos e Lucro</t>
  </si>
  <si>
    <t xml:space="preserve"> Custos Indiretos</t>
  </si>
  <si>
    <t xml:space="preserve"> Lucro</t>
  </si>
  <si>
    <t xml:space="preserve"> Tributos </t>
  </si>
  <si>
    <t>Fator auxiliar para cálculo [1-(C1+C2+C3)]</t>
  </si>
  <si>
    <t xml:space="preserve">Fator auxiliar para cálculo por dentro C/D </t>
  </si>
  <si>
    <t xml:space="preserve"> C1. PIS</t>
  </si>
  <si>
    <t xml:space="preserve"> C2. COFINS</t>
  </si>
  <si>
    <t xml:space="preserve"> C3. ISS</t>
  </si>
  <si>
    <t>Total dos tributos</t>
  </si>
  <si>
    <t xml:space="preserve"> I – Composição da Remuneração</t>
  </si>
  <si>
    <t xml:space="preserve"> II – Benefícios mensais e diários</t>
  </si>
  <si>
    <t xml:space="preserve"> III – Insumos diversos </t>
  </si>
  <si>
    <t xml:space="preserve"> IV – Encargos sociais e trabalhistas</t>
  </si>
  <si>
    <t xml:space="preserve"> Subtotal (I + II + III + IV)</t>
  </si>
  <si>
    <t xml:space="preserve"> V – Custos indiretos, tributos e lucro</t>
  </si>
  <si>
    <t>VALOR TOTAL POR EMPREGADO</t>
  </si>
  <si>
    <t>CATEGORIA PROFISSIONAL</t>
  </si>
  <si>
    <t>EFETIVO</t>
  </si>
  <si>
    <t>PREÇOS (R$)</t>
  </si>
  <si>
    <t>UNITÁRIO MENSAL</t>
  </si>
  <si>
    <t>TOTAL MENSAL</t>
  </si>
  <si>
    <t xml:space="preserve">PRAZO DE VIGÊNCIA (12 MESES) ––––&gt; </t>
  </si>
  <si>
    <t>3.1 - Os valores referentes às horas extras não integram a planilha totalizadora do preço da mão de obra.</t>
  </si>
  <si>
    <t>3.4.1 - Percentual do Lucro = Lucro/ (Pessoal+Encargos+Insumos+Despesas Administrativas e Operacionais);</t>
  </si>
  <si>
    <t>3.5 – Visando à conferência da planilha pelo setor de Contabilidade de TRF2, anexar:</t>
  </si>
  <si>
    <t>3.5.1 - Cópia da GFIP, onde conste o código do FPAS e o percentual do SAT/RAT;</t>
  </si>
  <si>
    <t>3.5.2 - Cópia do Acordo Coletivo de Trabalho ou da Convenção Coletiva de Trabalho atualizados;</t>
  </si>
  <si>
    <t>3.5.3 - Memória de Cálculo do Vale Transporte;</t>
  </si>
  <si>
    <t>3.5.4 - Memória de Cálculo do Auxílio Alimentação.</t>
  </si>
  <si>
    <t xml:space="preserve"> Equipamentos e ferramentas (depreciação)</t>
  </si>
  <si>
    <t>Adicional de Férias</t>
  </si>
  <si>
    <t xml:space="preserve"> Incidência do Submódulo 4.1 sobre 13º Salário e Férias</t>
  </si>
  <si>
    <t xml:space="preserve"> Multa do FGTS - rescisão sem justa causa (50%)</t>
  </si>
  <si>
    <t xml:space="preserve">VALOR TOTAL MENSAL MÃO DE OBRA ––––&gt;  </t>
  </si>
  <si>
    <t>3.4 - Utilizar a base de cálculo indicada pela IN 05/2017 MPOG, para os percentuais utilizados para Despesas Administrativas e Lucro:</t>
  </si>
  <si>
    <r>
      <t>3 – CONDIÇÕES GERAIS</t>
    </r>
    <r>
      <rPr>
        <sz val="13"/>
        <color theme="1"/>
        <rFont val="Calibri"/>
        <family val="2"/>
        <scheme val="minor"/>
      </rPr>
      <t>:</t>
    </r>
  </si>
  <si>
    <r>
      <t xml:space="preserve">3.2 – A licitante vencedora deverá apresentar junto com a proposta a </t>
    </r>
    <r>
      <rPr>
        <b/>
        <sz val="13"/>
        <color theme="1"/>
        <rFont val="Calibri"/>
        <family val="2"/>
        <scheme val="minor"/>
      </rPr>
      <t>memória de cálculo</t>
    </r>
    <r>
      <rPr>
        <sz val="13"/>
        <color theme="1"/>
        <rFont val="Calibri"/>
        <family val="2"/>
        <scheme val="minor"/>
      </rPr>
      <t xml:space="preserve"> das horas-extras.</t>
    </r>
  </si>
  <si>
    <r>
      <t xml:space="preserve">3.6 - No preenchimento das planilhas as empresas </t>
    </r>
    <r>
      <rPr>
        <b/>
        <sz val="13"/>
        <color theme="1"/>
        <rFont val="Calibri"/>
        <family val="2"/>
        <scheme val="minor"/>
      </rPr>
      <t>optantes pelo SIMPLES</t>
    </r>
    <r>
      <rPr>
        <sz val="13"/>
        <color theme="1"/>
        <rFont val="Calibri"/>
        <family val="2"/>
        <scheme val="minor"/>
      </rPr>
      <t xml:space="preserve"> não poderão beneficiar-se da condição de optante, devendo preencher as planilhas sem considerar o tratamento tributário diferenciado.</t>
    </r>
  </si>
  <si>
    <t>3.4.2 - Percentual de Despesas Administrativas e Operacionais = Despesas Adm e Operacionais / (Pessoal+Encargos+Insumos);</t>
  </si>
  <si>
    <t>Base de cálculo p/ apuração valor hora em
dobro</t>
  </si>
  <si>
    <t>Hora em dobro (trabalho em feriado)</t>
  </si>
  <si>
    <t>Outros (especificar)</t>
  </si>
  <si>
    <t>Transporte</t>
  </si>
  <si>
    <t>Auxílio alimentação (refeição, cesta básica)</t>
  </si>
  <si>
    <t>Assistência médica e familiar</t>
  </si>
  <si>
    <t>Benefício Social Familiar</t>
  </si>
  <si>
    <t>ASCENSORISTA</t>
  </si>
  <si>
    <r>
      <t xml:space="preserve">ANEXO II - VALOR TOTAL ANUAL - MÃO DE OBRA </t>
    </r>
    <r>
      <rPr>
        <sz val="13"/>
        <color rgb="FF008000"/>
        <rFont val="Calibri"/>
        <family val="2"/>
        <scheme val="minor"/>
      </rPr>
      <t xml:space="preserve"> ––––&gt;</t>
    </r>
    <r>
      <rPr>
        <b/>
        <sz val="13"/>
        <color rgb="FF008000"/>
        <rFont val="Calibri"/>
        <family val="2"/>
        <scheme val="minor"/>
      </rPr>
      <t xml:space="preserve"> </t>
    </r>
  </si>
  <si>
    <t>ANEXO II - PLANILHA TOTALIZADORA
PREGÃO ELETRÔNICO Nº 080/2019
Proc. nº TRF2-EOF-2019/244</t>
  </si>
  <si>
    <t>Categoria Profissional: ASCENSORISTA</t>
  </si>
  <si>
    <t>TOTAIS DA CATEGORIA PROFISSIONAL – ASCENSORISTA</t>
  </si>
  <si>
    <t>Multiplicar por 12</t>
  </si>
  <si>
    <t>3.3 -Os salários normativos, bem como os benefícios vigentes utilizados como base para preenchimento da Proposta Comercial, na data prevista para a abertura da licitação, deverão atender à Convenção Coletiva firmada pelo Sindicato dos Cabineiros do Município do Rio de Janeiro e Sindicato das Empresas de Asseio e Conservação no Estado do Rio de Janeiro, ou legislação em vigor vigente na data prevista para abertura desta licitação.</t>
  </si>
  <si>
    <t>ANEXO II
PLANILHA DE PREÇOS - MÃO DE OBRA
PREGÃO ELETRÔNICO Nº 080/2019
Proc. nº TRF2-EOF-2019/244</t>
  </si>
  <si>
    <t>Anexo II A - PLANILHA DE MÃO DE OBRA</t>
  </si>
  <si>
    <t>ANEXO II B - MÃO DE OBRA / SALÁRIO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</si>
</sst>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0.0000%"/>
  </numFmts>
  <fonts count="15" x14ac:knownFonts="1">
    <font>
      <sz val="11"/>
      <color theme="1"/>
      <name val="Calibri"/>
      <family val="2"/>
      <scheme val="minor"/>
    </font>
    <font>
      <b/>
      <i/>
      <sz val="9"/>
      <color theme="1"/>
      <name val="Arial Narrow"/>
      <family val="2"/>
    </font>
    <font>
      <b/>
      <sz val="9"/>
      <color theme="1"/>
      <name val="Arial Narrow"/>
      <family val="2"/>
    </font>
    <font>
      <i/>
      <sz val="9"/>
      <color theme="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Tahoma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3"/>
      <color rgb="FF008000"/>
      <name val="Calibri"/>
      <family val="2"/>
      <scheme val="minor"/>
    </font>
    <font>
      <b/>
      <sz val="13"/>
      <color rgb="FF008000"/>
      <name val="Calibri"/>
      <family val="2"/>
      <scheme val="minor"/>
    </font>
    <font>
      <sz val="13"/>
      <color rgb="FF008000"/>
      <name val="Calibri"/>
      <family val="2"/>
      <scheme val="minor"/>
    </font>
    <font>
      <b/>
      <i/>
      <sz val="13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 style="thick">
        <color theme="8" tint="-0.24994659260841701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10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3" borderId="11" xfId="0" applyFont="1" applyFill="1" applyBorder="1" applyAlignment="1">
      <alignment horizontal="right"/>
    </xf>
    <xf numFmtId="0" fontId="4" fillId="3" borderId="10" xfId="0" applyFont="1" applyFill="1" applyBorder="1" applyAlignment="1">
      <alignment horizontal="center"/>
    </xf>
    <xf numFmtId="164" fontId="4" fillId="3" borderId="11" xfId="0" applyNumberFormat="1" applyFont="1" applyFill="1" applyBorder="1" applyAlignment="1" applyProtection="1">
      <alignment horizontal="right" wrapText="1"/>
      <protection locked="0"/>
    </xf>
    <xf numFmtId="0" fontId="2" fillId="3" borderId="11" xfId="0" applyFont="1" applyFill="1" applyBorder="1" applyAlignment="1">
      <alignment horizontal="right" wrapText="1"/>
    </xf>
    <xf numFmtId="10" fontId="4" fillId="3" borderId="3" xfId="0" applyNumberFormat="1" applyFont="1" applyFill="1" applyBorder="1" applyAlignment="1">
      <alignment horizontal="center" wrapText="1"/>
    </xf>
    <xf numFmtId="164" fontId="4" fillId="3" borderId="3" xfId="0" applyNumberFormat="1" applyFont="1" applyFill="1" applyBorder="1" applyAlignment="1">
      <alignment horizontal="right" wrapText="1"/>
    </xf>
    <xf numFmtId="10" fontId="2" fillId="3" borderId="11" xfId="0" applyNumberFormat="1" applyFont="1" applyFill="1" applyBorder="1" applyAlignment="1">
      <alignment horizontal="center" wrapText="1"/>
    </xf>
    <xf numFmtId="164" fontId="4" fillId="3" borderId="11" xfId="0" applyNumberFormat="1" applyFont="1" applyFill="1" applyBorder="1" applyAlignment="1">
      <alignment horizontal="right" wrapText="1"/>
    </xf>
    <xf numFmtId="10" fontId="4" fillId="3" borderId="11" xfId="0" applyNumberFormat="1" applyFont="1" applyFill="1" applyBorder="1" applyAlignment="1">
      <alignment horizontal="center" wrapText="1"/>
    </xf>
    <xf numFmtId="164" fontId="1" fillId="2" borderId="11" xfId="0" applyNumberFormat="1" applyFont="1" applyFill="1" applyBorder="1" applyAlignment="1">
      <alignment horizontal="right" wrapText="1"/>
    </xf>
    <xf numFmtId="10" fontId="4" fillId="3" borderId="4" xfId="0" applyNumberFormat="1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164" fontId="4" fillId="2" borderId="11" xfId="0" applyNumberFormat="1" applyFont="1" applyFill="1" applyBorder="1" applyAlignment="1">
      <alignment wrapText="1"/>
    </xf>
    <xf numFmtId="0" fontId="4" fillId="3" borderId="3" xfId="0" applyFont="1" applyFill="1" applyBorder="1" applyAlignment="1">
      <alignment horizontal="center" wrapText="1"/>
    </xf>
    <xf numFmtId="10" fontId="2" fillId="2" borderId="11" xfId="0" applyNumberFormat="1" applyFont="1" applyFill="1" applyBorder="1" applyAlignment="1">
      <alignment horizontal="center" wrapText="1"/>
    </xf>
    <xf numFmtId="0" fontId="4" fillId="3" borderId="15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10" fontId="3" fillId="2" borderId="11" xfId="0" applyNumberFormat="1" applyFont="1" applyFill="1" applyBorder="1" applyAlignment="1">
      <alignment horizontal="center" wrapText="1"/>
    </xf>
    <xf numFmtId="164" fontId="3" fillId="2" borderId="11" xfId="0" applyNumberFormat="1" applyFont="1" applyFill="1" applyBorder="1" applyAlignment="1">
      <alignment horizontal="right" wrapText="1"/>
    </xf>
    <xf numFmtId="165" fontId="4" fillId="3" borderId="11" xfId="0" applyNumberFormat="1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10" fontId="4" fillId="2" borderId="11" xfId="0" applyNumberFormat="1" applyFont="1" applyFill="1" applyBorder="1" applyAlignment="1">
      <alignment horizontal="center" wrapText="1"/>
    </xf>
    <xf numFmtId="164" fontId="4" fillId="2" borderId="11" xfId="0" applyNumberFormat="1" applyFont="1" applyFill="1" applyBorder="1" applyAlignment="1">
      <alignment horizontal="right" wrapText="1"/>
    </xf>
    <xf numFmtId="0" fontId="4" fillId="3" borderId="4" xfId="0" applyFont="1" applyFill="1" applyBorder="1" applyAlignment="1">
      <alignment wrapText="1"/>
    </xf>
    <xf numFmtId="10" fontId="4" fillId="3" borderId="3" xfId="0" applyNumberFormat="1" applyFont="1" applyFill="1" applyBorder="1" applyAlignment="1">
      <alignment wrapText="1"/>
    </xf>
    <xf numFmtId="10" fontId="4" fillId="2" borderId="3" xfId="0" applyNumberFormat="1" applyFont="1" applyFill="1" applyBorder="1" applyAlignment="1">
      <alignment wrapText="1"/>
    </xf>
    <xf numFmtId="10" fontId="2" fillId="3" borderId="3" xfId="0" applyNumberFormat="1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0" fillId="3" borderId="7" xfId="0" applyFill="1" applyBorder="1" applyAlignment="1">
      <alignment wrapText="1"/>
    </xf>
    <xf numFmtId="164" fontId="4" fillId="3" borderId="2" xfId="0" applyNumberFormat="1" applyFont="1" applyFill="1" applyBorder="1" applyAlignment="1">
      <alignment horizontal="right" wrapText="1"/>
    </xf>
    <xf numFmtId="0" fontId="0" fillId="3" borderId="1" xfId="0" applyFill="1" applyBorder="1" applyAlignment="1">
      <alignment wrapText="1"/>
    </xf>
    <xf numFmtId="164" fontId="4" fillId="3" borderId="9" xfId="0" applyNumberFormat="1" applyFont="1" applyFill="1" applyBorder="1" applyAlignment="1">
      <alignment horizontal="right" wrapText="1"/>
    </xf>
    <xf numFmtId="0" fontId="0" fillId="3" borderId="12" xfId="0" applyFill="1" applyBorder="1" applyAlignment="1">
      <alignment wrapText="1"/>
    </xf>
    <xf numFmtId="10" fontId="3" fillId="2" borderId="3" xfId="0" applyNumberFormat="1" applyFont="1" applyFill="1" applyBorder="1" applyAlignment="1">
      <alignment horizontal="center" wrapText="1"/>
    </xf>
    <xf numFmtId="164" fontId="3" fillId="2" borderId="6" xfId="0" applyNumberFormat="1" applyFont="1" applyFill="1" applyBorder="1" applyAlignment="1">
      <alignment horizontal="right" wrapText="1"/>
    </xf>
    <xf numFmtId="0" fontId="2" fillId="2" borderId="11" xfId="0" applyFont="1" applyFill="1" applyBorder="1" applyAlignment="1">
      <alignment horizontal="center" wrapText="1"/>
    </xf>
    <xf numFmtId="164" fontId="2" fillId="2" borderId="11" xfId="0" applyNumberFormat="1" applyFont="1" applyFill="1" applyBorder="1" applyAlignment="1">
      <alignment horizontal="right" wrapText="1"/>
    </xf>
    <xf numFmtId="0" fontId="4" fillId="0" borderId="0" xfId="0" applyFont="1" applyAlignment="1">
      <alignment wrapText="1"/>
    </xf>
    <xf numFmtId="10" fontId="4" fillId="0" borderId="0" xfId="0" applyNumberFormat="1" applyFont="1" applyAlignment="1">
      <alignment wrapText="1"/>
    </xf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wrapText="1"/>
    </xf>
    <xf numFmtId="4" fontId="9" fillId="0" borderId="16" xfId="0" applyNumberFormat="1" applyFont="1" applyBorder="1" applyAlignment="1">
      <alignment horizontal="right" vertical="center" wrapText="1"/>
    </xf>
    <xf numFmtId="0" fontId="11" fillId="0" borderId="16" xfId="0" applyFont="1" applyBorder="1" applyAlignment="1">
      <alignment horizontal="center" vertical="center" wrapText="1"/>
    </xf>
    <xf numFmtId="4" fontId="14" fillId="0" borderId="16" xfId="0" applyNumberFormat="1" applyFont="1" applyBorder="1" applyAlignment="1">
      <alignment horizontal="right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164" fontId="4" fillId="2" borderId="4" xfId="0" applyNumberFormat="1" applyFont="1" applyFill="1" applyBorder="1" applyAlignment="1" applyProtection="1">
      <alignment horizontal="right" vertical="center" wrapText="1"/>
      <protection locked="0"/>
    </xf>
    <xf numFmtId="164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64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4" xfId="0" applyFont="1" applyFill="1" applyBorder="1" applyAlignment="1">
      <alignment horizontal="justify" wrapText="1"/>
    </xf>
    <xf numFmtId="0" fontId="4" fillId="3" borderId="5" xfId="0" applyFont="1" applyFill="1" applyBorder="1" applyAlignment="1">
      <alignment horizontal="justify" wrapText="1"/>
    </xf>
    <xf numFmtId="0" fontId="4" fillId="3" borderId="6" xfId="0" applyFont="1" applyFill="1" applyBorder="1" applyAlignment="1">
      <alignment horizontal="justify" wrapText="1"/>
    </xf>
    <xf numFmtId="0" fontId="4" fillId="3" borderId="4" xfId="0" applyFont="1" applyFill="1" applyBorder="1" applyAlignment="1">
      <alignment horizontal="left" wrapText="1"/>
    </xf>
    <xf numFmtId="0" fontId="4" fillId="3" borderId="5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justify" wrapText="1"/>
    </xf>
    <xf numFmtId="0" fontId="3" fillId="2" borderId="5" xfId="0" applyFont="1" applyFill="1" applyBorder="1" applyAlignment="1">
      <alignment horizontal="justify" wrapText="1"/>
    </xf>
    <xf numFmtId="0" fontId="3" fillId="2" borderId="6" xfId="0" applyFont="1" applyFill="1" applyBorder="1" applyAlignment="1">
      <alignment horizontal="justify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wrapText="1"/>
    </xf>
    <xf numFmtId="0" fontId="4" fillId="3" borderId="13" xfId="0" applyFont="1" applyFill="1" applyBorder="1" applyAlignment="1">
      <alignment horizontal="left" wrapText="1"/>
    </xf>
    <xf numFmtId="0" fontId="4" fillId="3" borderId="12" xfId="0" applyFont="1" applyFill="1" applyBorder="1" applyAlignment="1">
      <alignment horizontal="justify" wrapText="1"/>
    </xf>
    <xf numFmtId="0" fontId="4" fillId="3" borderId="14" xfId="0" applyFont="1" applyFill="1" applyBorder="1" applyAlignment="1">
      <alignment horizontal="justify" wrapText="1"/>
    </xf>
    <xf numFmtId="0" fontId="4" fillId="3" borderId="11" xfId="0" applyFont="1" applyFill="1" applyBorder="1" applyAlignment="1">
      <alignment horizontal="justify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justify"/>
    </xf>
    <xf numFmtId="0" fontId="2" fillId="3" borderId="5" xfId="0" applyFont="1" applyFill="1" applyBorder="1" applyAlignment="1">
      <alignment horizontal="justify"/>
    </xf>
    <xf numFmtId="0" fontId="2" fillId="3" borderId="6" xfId="0" applyFont="1" applyFill="1" applyBorder="1" applyAlignment="1">
      <alignment horizontal="justify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justify" wrapText="1"/>
    </xf>
    <xf numFmtId="0" fontId="2" fillId="3" borderId="5" xfId="0" applyFont="1" applyFill="1" applyBorder="1" applyAlignment="1">
      <alignment horizontal="justify" wrapText="1"/>
    </xf>
    <xf numFmtId="0" fontId="2" fillId="3" borderId="6" xfId="0" applyFont="1" applyFill="1" applyBorder="1" applyAlignment="1">
      <alignment horizontal="justify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0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0" fontId="12" fillId="0" borderId="16" xfId="0" applyFont="1" applyBorder="1" applyAlignment="1">
      <alignment horizontal="right" vertical="center" wrapText="1"/>
    </xf>
    <xf numFmtId="0" fontId="9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="150" zoomScaleNormal="150" workbookViewId="0">
      <selection activeCell="A4" sqref="A4:G4"/>
    </sheetView>
  </sheetViews>
  <sheetFormatPr defaultRowHeight="15" x14ac:dyDescent="0.25"/>
  <cols>
    <col min="1" max="1" width="9.140625" style="3"/>
    <col min="2" max="2" width="11.42578125" style="3" customWidth="1"/>
    <col min="3" max="5" width="9.140625" style="3"/>
    <col min="6" max="6" width="9.140625" style="6"/>
    <col min="7" max="7" width="16" style="8" customWidth="1"/>
    <col min="8" max="10" width="9.140625" style="3"/>
    <col min="11" max="11" width="10.7109375" style="3" bestFit="1" customWidth="1"/>
    <col min="12" max="262" width="9.140625" style="3"/>
    <col min="263" max="263" width="16" style="3" customWidth="1"/>
    <col min="264" max="266" width="9.140625" style="3"/>
    <col min="267" max="267" width="10.7109375" style="3" bestFit="1" customWidth="1"/>
    <col min="268" max="518" width="9.140625" style="3"/>
    <col min="519" max="519" width="16" style="3" customWidth="1"/>
    <col min="520" max="522" width="9.140625" style="3"/>
    <col min="523" max="523" width="10.7109375" style="3" bestFit="1" customWidth="1"/>
    <col min="524" max="774" width="9.140625" style="3"/>
    <col min="775" max="775" width="16" style="3" customWidth="1"/>
    <col min="776" max="778" width="9.140625" style="3"/>
    <col min="779" max="779" width="10.7109375" style="3" bestFit="1" customWidth="1"/>
    <col min="780" max="1030" width="9.140625" style="3"/>
    <col min="1031" max="1031" width="16" style="3" customWidth="1"/>
    <col min="1032" max="1034" width="9.140625" style="3"/>
    <col min="1035" max="1035" width="10.7109375" style="3" bestFit="1" customWidth="1"/>
    <col min="1036" max="1286" width="9.140625" style="3"/>
    <col min="1287" max="1287" width="16" style="3" customWidth="1"/>
    <col min="1288" max="1290" width="9.140625" style="3"/>
    <col min="1291" max="1291" width="10.7109375" style="3" bestFit="1" customWidth="1"/>
    <col min="1292" max="1542" width="9.140625" style="3"/>
    <col min="1543" max="1543" width="16" style="3" customWidth="1"/>
    <col min="1544" max="1546" width="9.140625" style="3"/>
    <col min="1547" max="1547" width="10.7109375" style="3" bestFit="1" customWidth="1"/>
    <col min="1548" max="1798" width="9.140625" style="3"/>
    <col min="1799" max="1799" width="16" style="3" customWidth="1"/>
    <col min="1800" max="1802" width="9.140625" style="3"/>
    <col min="1803" max="1803" width="10.7109375" style="3" bestFit="1" customWidth="1"/>
    <col min="1804" max="2054" width="9.140625" style="3"/>
    <col min="2055" max="2055" width="16" style="3" customWidth="1"/>
    <col min="2056" max="2058" width="9.140625" style="3"/>
    <col min="2059" max="2059" width="10.7109375" style="3" bestFit="1" customWidth="1"/>
    <col min="2060" max="2310" width="9.140625" style="3"/>
    <col min="2311" max="2311" width="16" style="3" customWidth="1"/>
    <col min="2312" max="2314" width="9.140625" style="3"/>
    <col min="2315" max="2315" width="10.7109375" style="3" bestFit="1" customWidth="1"/>
    <col min="2316" max="2566" width="9.140625" style="3"/>
    <col min="2567" max="2567" width="16" style="3" customWidth="1"/>
    <col min="2568" max="2570" width="9.140625" style="3"/>
    <col min="2571" max="2571" width="10.7109375" style="3" bestFit="1" customWidth="1"/>
    <col min="2572" max="2822" width="9.140625" style="3"/>
    <col min="2823" max="2823" width="16" style="3" customWidth="1"/>
    <col min="2824" max="2826" width="9.140625" style="3"/>
    <col min="2827" max="2827" width="10.7109375" style="3" bestFit="1" customWidth="1"/>
    <col min="2828" max="3078" width="9.140625" style="3"/>
    <col min="3079" max="3079" width="16" style="3" customWidth="1"/>
    <col min="3080" max="3082" width="9.140625" style="3"/>
    <col min="3083" max="3083" width="10.7109375" style="3" bestFit="1" customWidth="1"/>
    <col min="3084" max="3334" width="9.140625" style="3"/>
    <col min="3335" max="3335" width="16" style="3" customWidth="1"/>
    <col min="3336" max="3338" width="9.140625" style="3"/>
    <col min="3339" max="3339" width="10.7109375" style="3" bestFit="1" customWidth="1"/>
    <col min="3340" max="3590" width="9.140625" style="3"/>
    <col min="3591" max="3591" width="16" style="3" customWidth="1"/>
    <col min="3592" max="3594" width="9.140625" style="3"/>
    <col min="3595" max="3595" width="10.7109375" style="3" bestFit="1" customWidth="1"/>
    <col min="3596" max="3846" width="9.140625" style="3"/>
    <col min="3847" max="3847" width="16" style="3" customWidth="1"/>
    <col min="3848" max="3850" width="9.140625" style="3"/>
    <col min="3851" max="3851" width="10.7109375" style="3" bestFit="1" customWidth="1"/>
    <col min="3852" max="4102" width="9.140625" style="3"/>
    <col min="4103" max="4103" width="16" style="3" customWidth="1"/>
    <col min="4104" max="4106" width="9.140625" style="3"/>
    <col min="4107" max="4107" width="10.7109375" style="3" bestFit="1" customWidth="1"/>
    <col min="4108" max="4358" width="9.140625" style="3"/>
    <col min="4359" max="4359" width="16" style="3" customWidth="1"/>
    <col min="4360" max="4362" width="9.140625" style="3"/>
    <col min="4363" max="4363" width="10.7109375" style="3" bestFit="1" customWidth="1"/>
    <col min="4364" max="4614" width="9.140625" style="3"/>
    <col min="4615" max="4615" width="16" style="3" customWidth="1"/>
    <col min="4616" max="4618" width="9.140625" style="3"/>
    <col min="4619" max="4619" width="10.7109375" style="3" bestFit="1" customWidth="1"/>
    <col min="4620" max="4870" width="9.140625" style="3"/>
    <col min="4871" max="4871" width="16" style="3" customWidth="1"/>
    <col min="4872" max="4874" width="9.140625" style="3"/>
    <col min="4875" max="4875" width="10.7109375" style="3" bestFit="1" customWidth="1"/>
    <col min="4876" max="5126" width="9.140625" style="3"/>
    <col min="5127" max="5127" width="16" style="3" customWidth="1"/>
    <col min="5128" max="5130" width="9.140625" style="3"/>
    <col min="5131" max="5131" width="10.7109375" style="3" bestFit="1" customWidth="1"/>
    <col min="5132" max="5382" width="9.140625" style="3"/>
    <col min="5383" max="5383" width="16" style="3" customWidth="1"/>
    <col min="5384" max="5386" width="9.140625" style="3"/>
    <col min="5387" max="5387" width="10.7109375" style="3" bestFit="1" customWidth="1"/>
    <col min="5388" max="5638" width="9.140625" style="3"/>
    <col min="5639" max="5639" width="16" style="3" customWidth="1"/>
    <col min="5640" max="5642" width="9.140625" style="3"/>
    <col min="5643" max="5643" width="10.7109375" style="3" bestFit="1" customWidth="1"/>
    <col min="5644" max="5894" width="9.140625" style="3"/>
    <col min="5895" max="5895" width="16" style="3" customWidth="1"/>
    <col min="5896" max="5898" width="9.140625" style="3"/>
    <col min="5899" max="5899" width="10.7109375" style="3" bestFit="1" customWidth="1"/>
    <col min="5900" max="6150" width="9.140625" style="3"/>
    <col min="6151" max="6151" width="16" style="3" customWidth="1"/>
    <col min="6152" max="6154" width="9.140625" style="3"/>
    <col min="6155" max="6155" width="10.7109375" style="3" bestFit="1" customWidth="1"/>
    <col min="6156" max="6406" width="9.140625" style="3"/>
    <col min="6407" max="6407" width="16" style="3" customWidth="1"/>
    <col min="6408" max="6410" width="9.140625" style="3"/>
    <col min="6411" max="6411" width="10.7109375" style="3" bestFit="1" customWidth="1"/>
    <col min="6412" max="6662" width="9.140625" style="3"/>
    <col min="6663" max="6663" width="16" style="3" customWidth="1"/>
    <col min="6664" max="6666" width="9.140625" style="3"/>
    <col min="6667" max="6667" width="10.7109375" style="3" bestFit="1" customWidth="1"/>
    <col min="6668" max="6918" width="9.140625" style="3"/>
    <col min="6919" max="6919" width="16" style="3" customWidth="1"/>
    <col min="6920" max="6922" width="9.140625" style="3"/>
    <col min="6923" max="6923" width="10.7109375" style="3" bestFit="1" customWidth="1"/>
    <col min="6924" max="7174" width="9.140625" style="3"/>
    <col min="7175" max="7175" width="16" style="3" customWidth="1"/>
    <col min="7176" max="7178" width="9.140625" style="3"/>
    <col min="7179" max="7179" width="10.7109375" style="3" bestFit="1" customWidth="1"/>
    <col min="7180" max="7430" width="9.140625" style="3"/>
    <col min="7431" max="7431" width="16" style="3" customWidth="1"/>
    <col min="7432" max="7434" width="9.140625" style="3"/>
    <col min="7435" max="7435" width="10.7109375" style="3" bestFit="1" customWidth="1"/>
    <col min="7436" max="7686" width="9.140625" style="3"/>
    <col min="7687" max="7687" width="16" style="3" customWidth="1"/>
    <col min="7688" max="7690" width="9.140625" style="3"/>
    <col min="7691" max="7691" width="10.7109375" style="3" bestFit="1" customWidth="1"/>
    <col min="7692" max="7942" width="9.140625" style="3"/>
    <col min="7943" max="7943" width="16" style="3" customWidth="1"/>
    <col min="7944" max="7946" width="9.140625" style="3"/>
    <col min="7947" max="7947" width="10.7109375" style="3" bestFit="1" customWidth="1"/>
    <col min="7948" max="8198" width="9.140625" style="3"/>
    <col min="8199" max="8199" width="16" style="3" customWidth="1"/>
    <col min="8200" max="8202" width="9.140625" style="3"/>
    <col min="8203" max="8203" width="10.7109375" style="3" bestFit="1" customWidth="1"/>
    <col min="8204" max="8454" width="9.140625" style="3"/>
    <col min="8455" max="8455" width="16" style="3" customWidth="1"/>
    <col min="8456" max="8458" width="9.140625" style="3"/>
    <col min="8459" max="8459" width="10.7109375" style="3" bestFit="1" customWidth="1"/>
    <col min="8460" max="8710" width="9.140625" style="3"/>
    <col min="8711" max="8711" width="16" style="3" customWidth="1"/>
    <col min="8712" max="8714" width="9.140625" style="3"/>
    <col min="8715" max="8715" width="10.7109375" style="3" bestFit="1" customWidth="1"/>
    <col min="8716" max="8966" width="9.140625" style="3"/>
    <col min="8967" max="8967" width="16" style="3" customWidth="1"/>
    <col min="8968" max="8970" width="9.140625" style="3"/>
    <col min="8971" max="8971" width="10.7109375" style="3" bestFit="1" customWidth="1"/>
    <col min="8972" max="9222" width="9.140625" style="3"/>
    <col min="9223" max="9223" width="16" style="3" customWidth="1"/>
    <col min="9224" max="9226" width="9.140625" style="3"/>
    <col min="9227" max="9227" width="10.7109375" style="3" bestFit="1" customWidth="1"/>
    <col min="9228" max="9478" width="9.140625" style="3"/>
    <col min="9479" max="9479" width="16" style="3" customWidth="1"/>
    <col min="9480" max="9482" width="9.140625" style="3"/>
    <col min="9483" max="9483" width="10.7109375" style="3" bestFit="1" customWidth="1"/>
    <col min="9484" max="9734" width="9.140625" style="3"/>
    <col min="9735" max="9735" width="16" style="3" customWidth="1"/>
    <col min="9736" max="9738" width="9.140625" style="3"/>
    <col min="9739" max="9739" width="10.7109375" style="3" bestFit="1" customWidth="1"/>
    <col min="9740" max="9990" width="9.140625" style="3"/>
    <col min="9991" max="9991" width="16" style="3" customWidth="1"/>
    <col min="9992" max="9994" width="9.140625" style="3"/>
    <col min="9995" max="9995" width="10.7109375" style="3" bestFit="1" customWidth="1"/>
    <col min="9996" max="10246" width="9.140625" style="3"/>
    <col min="10247" max="10247" width="16" style="3" customWidth="1"/>
    <col min="10248" max="10250" width="9.140625" style="3"/>
    <col min="10251" max="10251" width="10.7109375" style="3" bestFit="1" customWidth="1"/>
    <col min="10252" max="10502" width="9.140625" style="3"/>
    <col min="10503" max="10503" width="16" style="3" customWidth="1"/>
    <col min="10504" max="10506" width="9.140625" style="3"/>
    <col min="10507" max="10507" width="10.7109375" style="3" bestFit="1" customWidth="1"/>
    <col min="10508" max="10758" width="9.140625" style="3"/>
    <col min="10759" max="10759" width="16" style="3" customWidth="1"/>
    <col min="10760" max="10762" width="9.140625" style="3"/>
    <col min="10763" max="10763" width="10.7109375" style="3" bestFit="1" customWidth="1"/>
    <col min="10764" max="11014" width="9.140625" style="3"/>
    <col min="11015" max="11015" width="16" style="3" customWidth="1"/>
    <col min="11016" max="11018" width="9.140625" style="3"/>
    <col min="11019" max="11019" width="10.7109375" style="3" bestFit="1" customWidth="1"/>
    <col min="11020" max="11270" width="9.140625" style="3"/>
    <col min="11271" max="11271" width="16" style="3" customWidth="1"/>
    <col min="11272" max="11274" width="9.140625" style="3"/>
    <col min="11275" max="11275" width="10.7109375" style="3" bestFit="1" customWidth="1"/>
    <col min="11276" max="11526" width="9.140625" style="3"/>
    <col min="11527" max="11527" width="16" style="3" customWidth="1"/>
    <col min="11528" max="11530" width="9.140625" style="3"/>
    <col min="11531" max="11531" width="10.7109375" style="3" bestFit="1" customWidth="1"/>
    <col min="11532" max="11782" width="9.140625" style="3"/>
    <col min="11783" max="11783" width="16" style="3" customWidth="1"/>
    <col min="11784" max="11786" width="9.140625" style="3"/>
    <col min="11787" max="11787" width="10.7109375" style="3" bestFit="1" customWidth="1"/>
    <col min="11788" max="12038" width="9.140625" style="3"/>
    <col min="12039" max="12039" width="16" style="3" customWidth="1"/>
    <col min="12040" max="12042" width="9.140625" style="3"/>
    <col min="12043" max="12043" width="10.7109375" style="3" bestFit="1" customWidth="1"/>
    <col min="12044" max="12294" width="9.140625" style="3"/>
    <col min="12295" max="12295" width="16" style="3" customWidth="1"/>
    <col min="12296" max="12298" width="9.140625" style="3"/>
    <col min="12299" max="12299" width="10.7109375" style="3" bestFit="1" customWidth="1"/>
    <col min="12300" max="12550" width="9.140625" style="3"/>
    <col min="12551" max="12551" width="16" style="3" customWidth="1"/>
    <col min="12552" max="12554" width="9.140625" style="3"/>
    <col min="12555" max="12555" width="10.7109375" style="3" bestFit="1" customWidth="1"/>
    <col min="12556" max="12806" width="9.140625" style="3"/>
    <col min="12807" max="12807" width="16" style="3" customWidth="1"/>
    <col min="12808" max="12810" width="9.140625" style="3"/>
    <col min="12811" max="12811" width="10.7109375" style="3" bestFit="1" customWidth="1"/>
    <col min="12812" max="13062" width="9.140625" style="3"/>
    <col min="13063" max="13063" width="16" style="3" customWidth="1"/>
    <col min="13064" max="13066" width="9.140625" style="3"/>
    <col min="13067" max="13067" width="10.7109375" style="3" bestFit="1" customWidth="1"/>
    <col min="13068" max="13318" width="9.140625" style="3"/>
    <col min="13319" max="13319" width="16" style="3" customWidth="1"/>
    <col min="13320" max="13322" width="9.140625" style="3"/>
    <col min="13323" max="13323" width="10.7109375" style="3" bestFit="1" customWidth="1"/>
    <col min="13324" max="13574" width="9.140625" style="3"/>
    <col min="13575" max="13575" width="16" style="3" customWidth="1"/>
    <col min="13576" max="13578" width="9.140625" style="3"/>
    <col min="13579" max="13579" width="10.7109375" style="3" bestFit="1" customWidth="1"/>
    <col min="13580" max="13830" width="9.140625" style="3"/>
    <col min="13831" max="13831" width="16" style="3" customWidth="1"/>
    <col min="13832" max="13834" width="9.140625" style="3"/>
    <col min="13835" max="13835" width="10.7109375" style="3" bestFit="1" customWidth="1"/>
    <col min="13836" max="14086" width="9.140625" style="3"/>
    <col min="14087" max="14087" width="16" style="3" customWidth="1"/>
    <col min="14088" max="14090" width="9.140625" style="3"/>
    <col min="14091" max="14091" width="10.7109375" style="3" bestFit="1" customWidth="1"/>
    <col min="14092" max="14342" width="9.140625" style="3"/>
    <col min="14343" max="14343" width="16" style="3" customWidth="1"/>
    <col min="14344" max="14346" width="9.140625" style="3"/>
    <col min="14347" max="14347" width="10.7109375" style="3" bestFit="1" customWidth="1"/>
    <col min="14348" max="14598" width="9.140625" style="3"/>
    <col min="14599" max="14599" width="16" style="3" customWidth="1"/>
    <col min="14600" max="14602" width="9.140625" style="3"/>
    <col min="14603" max="14603" width="10.7109375" style="3" bestFit="1" customWidth="1"/>
    <col min="14604" max="14854" width="9.140625" style="3"/>
    <col min="14855" max="14855" width="16" style="3" customWidth="1"/>
    <col min="14856" max="14858" width="9.140625" style="3"/>
    <col min="14859" max="14859" width="10.7109375" style="3" bestFit="1" customWidth="1"/>
    <col min="14860" max="15110" width="9.140625" style="3"/>
    <col min="15111" max="15111" width="16" style="3" customWidth="1"/>
    <col min="15112" max="15114" width="9.140625" style="3"/>
    <col min="15115" max="15115" width="10.7109375" style="3" bestFit="1" customWidth="1"/>
    <col min="15116" max="15366" width="9.140625" style="3"/>
    <col min="15367" max="15367" width="16" style="3" customWidth="1"/>
    <col min="15368" max="15370" width="9.140625" style="3"/>
    <col min="15371" max="15371" width="10.7109375" style="3" bestFit="1" customWidth="1"/>
    <col min="15372" max="15622" width="9.140625" style="3"/>
    <col min="15623" max="15623" width="16" style="3" customWidth="1"/>
    <col min="15624" max="15626" width="9.140625" style="3"/>
    <col min="15627" max="15627" width="10.7109375" style="3" bestFit="1" customWidth="1"/>
    <col min="15628" max="15878" width="9.140625" style="3"/>
    <col min="15879" max="15879" width="16" style="3" customWidth="1"/>
    <col min="15880" max="15882" width="9.140625" style="3"/>
    <col min="15883" max="15883" width="10.7109375" style="3" bestFit="1" customWidth="1"/>
    <col min="15884" max="16134" width="9.140625" style="3"/>
    <col min="16135" max="16135" width="16" style="3" customWidth="1"/>
    <col min="16136" max="16138" width="9.140625" style="3"/>
    <col min="16139" max="16139" width="10.7109375" style="3" bestFit="1" customWidth="1"/>
    <col min="16140" max="16384" width="9.140625" style="3"/>
  </cols>
  <sheetData>
    <row r="1" spans="1:7" ht="66.75" customHeight="1" x14ac:dyDescent="0.25">
      <c r="A1" s="92" t="s">
        <v>131</v>
      </c>
      <c r="B1" s="93"/>
      <c r="C1" s="93"/>
      <c r="D1" s="93"/>
      <c r="E1" s="93"/>
      <c r="F1" s="93"/>
      <c r="G1" s="93"/>
    </row>
    <row r="2" spans="1:7" x14ac:dyDescent="0.25">
      <c r="A2" s="2"/>
      <c r="B2" s="1"/>
      <c r="C2" s="1"/>
      <c r="D2" s="1"/>
      <c r="E2" s="1"/>
      <c r="F2" s="1"/>
      <c r="G2" s="1"/>
    </row>
    <row r="3" spans="1:7" ht="17.25" customHeight="1" thickBot="1" x14ac:dyDescent="0.3">
      <c r="A3" s="94" t="s">
        <v>132</v>
      </c>
      <c r="B3" s="94"/>
      <c r="C3" s="94"/>
      <c r="D3" s="94"/>
      <c r="E3" s="94"/>
      <c r="F3" s="94"/>
      <c r="G3" s="94"/>
    </row>
    <row r="4" spans="1:7" ht="15.75" thickBot="1" x14ac:dyDescent="0.3">
      <c r="A4" s="74" t="s">
        <v>15</v>
      </c>
      <c r="B4" s="75"/>
      <c r="C4" s="75"/>
      <c r="D4" s="75"/>
      <c r="E4" s="75"/>
      <c r="F4" s="75"/>
      <c r="G4" s="76"/>
    </row>
    <row r="5" spans="1:7" ht="15.75" thickBot="1" x14ac:dyDescent="0.3">
      <c r="A5" s="77" t="s">
        <v>127</v>
      </c>
      <c r="B5" s="78"/>
      <c r="C5" s="78"/>
      <c r="D5" s="78"/>
      <c r="E5" s="78"/>
      <c r="F5" s="78"/>
      <c r="G5" s="79"/>
    </row>
    <row r="6" spans="1:7" ht="15.75" thickBot="1" x14ac:dyDescent="0.3">
      <c r="A6" s="77" t="s">
        <v>16</v>
      </c>
      <c r="B6" s="78"/>
      <c r="C6" s="78"/>
      <c r="D6" s="79"/>
      <c r="E6" s="80" t="s">
        <v>17</v>
      </c>
      <c r="F6" s="81"/>
      <c r="G6" s="82"/>
    </row>
    <row r="7" spans="1:7" ht="15.75" thickBot="1" x14ac:dyDescent="0.3">
      <c r="A7" s="4" t="s">
        <v>1</v>
      </c>
      <c r="B7" s="59" t="s">
        <v>18</v>
      </c>
      <c r="C7" s="60"/>
      <c r="D7" s="61"/>
      <c r="E7" s="62">
        <v>1296.8800000000001</v>
      </c>
      <c r="F7" s="63"/>
      <c r="G7" s="64"/>
    </row>
    <row r="8" spans="1:7" ht="15.75" thickBot="1" x14ac:dyDescent="0.3">
      <c r="A8" s="4" t="s">
        <v>2</v>
      </c>
      <c r="B8" s="59" t="s">
        <v>19</v>
      </c>
      <c r="C8" s="60"/>
      <c r="D8" s="61"/>
      <c r="E8" s="83">
        <v>0</v>
      </c>
      <c r="F8" s="84"/>
      <c r="G8" s="85"/>
    </row>
    <row r="9" spans="1:7" ht="15.75" thickBot="1" x14ac:dyDescent="0.3">
      <c r="A9" s="4" t="s">
        <v>3</v>
      </c>
      <c r="B9" s="59" t="s">
        <v>20</v>
      </c>
      <c r="C9" s="60"/>
      <c r="D9" s="61"/>
      <c r="E9" s="62">
        <v>0</v>
      </c>
      <c r="F9" s="63"/>
      <c r="G9" s="64"/>
    </row>
    <row r="10" spans="1:7" ht="15.75" thickBot="1" x14ac:dyDescent="0.3">
      <c r="A10" s="4" t="s">
        <v>4</v>
      </c>
      <c r="B10" s="59" t="s">
        <v>21</v>
      </c>
      <c r="C10" s="60"/>
      <c r="D10" s="61"/>
      <c r="E10" s="62">
        <v>0</v>
      </c>
      <c r="F10" s="63"/>
      <c r="G10" s="64"/>
    </row>
    <row r="11" spans="1:7" ht="29.25" customHeight="1" thickBot="1" x14ac:dyDescent="0.3">
      <c r="A11" s="4" t="s">
        <v>5</v>
      </c>
      <c r="B11" s="123" t="s">
        <v>117</v>
      </c>
      <c r="C11" s="124"/>
      <c r="D11" s="125"/>
      <c r="E11" s="62">
        <v>0</v>
      </c>
      <c r="F11" s="63"/>
      <c r="G11" s="64"/>
    </row>
    <row r="12" spans="1:7" ht="29.25" customHeight="1" thickBot="1" x14ac:dyDescent="0.3">
      <c r="A12" s="4" t="s">
        <v>6</v>
      </c>
      <c r="B12" s="59" t="s">
        <v>118</v>
      </c>
      <c r="C12" s="60"/>
      <c r="D12" s="61"/>
      <c r="E12" s="62">
        <v>0</v>
      </c>
      <c r="F12" s="63"/>
      <c r="G12" s="64"/>
    </row>
    <row r="13" spans="1:7" ht="15.75" thickBot="1" x14ac:dyDescent="0.3">
      <c r="A13" s="4" t="s">
        <v>9</v>
      </c>
      <c r="B13" s="59" t="s">
        <v>119</v>
      </c>
      <c r="C13" s="60"/>
      <c r="D13" s="61"/>
      <c r="E13" s="62">
        <v>0</v>
      </c>
      <c r="F13" s="63"/>
      <c r="G13" s="64"/>
    </row>
    <row r="14" spans="1:7" ht="15.75" thickBot="1" x14ac:dyDescent="0.3">
      <c r="A14" s="135" t="s">
        <v>7</v>
      </c>
      <c r="B14" s="136"/>
      <c r="C14" s="136"/>
      <c r="D14" s="137"/>
      <c r="E14" s="138">
        <f>SUM(E7:E13)</f>
        <v>1296.8800000000001</v>
      </c>
      <c r="F14" s="139"/>
      <c r="G14" s="140"/>
    </row>
    <row r="15" spans="1:7" ht="15.75" thickBot="1" x14ac:dyDescent="0.3">
      <c r="A15" s="141" t="s">
        <v>23</v>
      </c>
      <c r="B15" s="142"/>
      <c r="C15" s="142"/>
      <c r="D15" s="142"/>
      <c r="E15" s="142"/>
      <c r="F15" s="142"/>
      <c r="G15" s="143"/>
    </row>
    <row r="16" spans="1:7" ht="15.75" customHeight="1" thickBot="1" x14ac:dyDescent="0.3">
      <c r="A16" s="114" t="s">
        <v>24</v>
      </c>
      <c r="B16" s="115"/>
      <c r="C16" s="115"/>
      <c r="D16" s="115"/>
      <c r="E16" s="115"/>
      <c r="F16" s="116"/>
      <c r="G16" s="11" t="s">
        <v>8</v>
      </c>
    </row>
    <row r="17" spans="1:7" ht="15.75" thickBot="1" x14ac:dyDescent="0.3">
      <c r="A17" s="12" t="s">
        <v>1</v>
      </c>
      <c r="B17" s="68" t="s">
        <v>120</v>
      </c>
      <c r="C17" s="69"/>
      <c r="D17" s="69"/>
      <c r="E17" s="69"/>
      <c r="F17" s="70"/>
      <c r="G17" s="13">
        <v>303.97000000000003</v>
      </c>
    </row>
    <row r="18" spans="1:7" ht="15.75" thickBot="1" x14ac:dyDescent="0.3">
      <c r="A18" s="5" t="s">
        <v>2</v>
      </c>
      <c r="B18" s="111" t="s">
        <v>121</v>
      </c>
      <c r="C18" s="112"/>
      <c r="D18" s="112"/>
      <c r="E18" s="112"/>
      <c r="F18" s="113"/>
      <c r="G18" s="13">
        <v>356.4</v>
      </c>
    </row>
    <row r="19" spans="1:7" ht="15.75" customHeight="1" thickBot="1" x14ac:dyDescent="0.3">
      <c r="A19" s="5" t="s">
        <v>3</v>
      </c>
      <c r="B19" s="111" t="s">
        <v>122</v>
      </c>
      <c r="C19" s="112"/>
      <c r="D19" s="112"/>
      <c r="E19" s="112"/>
      <c r="F19" s="113"/>
      <c r="G19" s="13">
        <v>0</v>
      </c>
    </row>
    <row r="20" spans="1:7" ht="15.75" customHeight="1" thickBot="1" x14ac:dyDescent="0.3">
      <c r="A20" s="22" t="s">
        <v>4</v>
      </c>
      <c r="B20" s="68" t="s">
        <v>123</v>
      </c>
      <c r="C20" s="69"/>
      <c r="D20" s="69"/>
      <c r="E20" s="69"/>
      <c r="F20" s="70"/>
      <c r="G20" s="13">
        <v>13</v>
      </c>
    </row>
    <row r="21" spans="1:7" ht="15.75" customHeight="1" thickBot="1" x14ac:dyDescent="0.3">
      <c r="A21" s="117" t="s">
        <v>25</v>
      </c>
      <c r="B21" s="118"/>
      <c r="C21" s="118"/>
      <c r="D21" s="118"/>
      <c r="E21" s="118"/>
      <c r="F21" s="119"/>
      <c r="G21" s="23">
        <f>SUM(G17:G20)</f>
        <v>673.37</v>
      </c>
    </row>
    <row r="22" spans="1:7" ht="15.75" customHeight="1" thickBot="1" x14ac:dyDescent="0.3">
      <c r="A22" s="105" t="s">
        <v>26</v>
      </c>
      <c r="B22" s="106"/>
      <c r="C22" s="106"/>
      <c r="D22" s="106"/>
      <c r="E22" s="106"/>
      <c r="F22" s="106"/>
      <c r="G22" s="107"/>
    </row>
    <row r="23" spans="1:7" ht="15.75" customHeight="1" thickBot="1" x14ac:dyDescent="0.3">
      <c r="A23" s="120" t="s">
        <v>27</v>
      </c>
      <c r="B23" s="121"/>
      <c r="C23" s="121"/>
      <c r="D23" s="121"/>
      <c r="E23" s="121"/>
      <c r="F23" s="122"/>
      <c r="G23" s="14" t="s">
        <v>8</v>
      </c>
    </row>
    <row r="24" spans="1:7" ht="15.75" customHeight="1" thickBot="1" x14ac:dyDescent="0.3">
      <c r="A24" s="22" t="s">
        <v>1</v>
      </c>
      <c r="B24" s="68" t="s">
        <v>28</v>
      </c>
      <c r="C24" s="69"/>
      <c r="D24" s="69"/>
      <c r="E24" s="69"/>
      <c r="F24" s="70"/>
      <c r="G24" s="13">
        <v>94.43</v>
      </c>
    </row>
    <row r="25" spans="1:7" ht="15.75" customHeight="1" thickBot="1" x14ac:dyDescent="0.3">
      <c r="A25" s="22" t="s">
        <v>2</v>
      </c>
      <c r="B25" s="68" t="s">
        <v>107</v>
      </c>
      <c r="C25" s="69"/>
      <c r="D25" s="69"/>
      <c r="E25" s="69"/>
      <c r="F25" s="70"/>
      <c r="G25" s="13">
        <v>0</v>
      </c>
    </row>
    <row r="26" spans="1:7" ht="15.75" customHeight="1" thickBot="1" x14ac:dyDescent="0.3">
      <c r="A26" s="22" t="s">
        <v>3</v>
      </c>
      <c r="B26" s="68" t="s">
        <v>29</v>
      </c>
      <c r="C26" s="69"/>
      <c r="D26" s="69"/>
      <c r="E26" s="69"/>
      <c r="F26" s="70"/>
      <c r="G26" s="13">
        <v>0</v>
      </c>
    </row>
    <row r="27" spans="1:7" ht="15.75" customHeight="1" thickBot="1" x14ac:dyDescent="0.3">
      <c r="A27" s="117" t="s">
        <v>30</v>
      </c>
      <c r="B27" s="118"/>
      <c r="C27" s="118"/>
      <c r="D27" s="118"/>
      <c r="E27" s="118"/>
      <c r="F27" s="119"/>
      <c r="G27" s="23">
        <f>SUM(G24:G26)</f>
        <v>94.43</v>
      </c>
    </row>
    <row r="28" spans="1:7" ht="15.75" customHeight="1" thickBot="1" x14ac:dyDescent="0.3">
      <c r="A28" s="105" t="s">
        <v>31</v>
      </c>
      <c r="B28" s="106"/>
      <c r="C28" s="106"/>
      <c r="D28" s="106"/>
      <c r="E28" s="106"/>
      <c r="F28" s="106"/>
      <c r="G28" s="107"/>
    </row>
    <row r="29" spans="1:7" ht="15.75" customHeight="1" thickBot="1" x14ac:dyDescent="0.3">
      <c r="A29" s="89" t="s">
        <v>32</v>
      </c>
      <c r="B29" s="90"/>
      <c r="C29" s="90"/>
      <c r="D29" s="90"/>
      <c r="E29" s="91"/>
      <c r="F29" s="17" t="s">
        <v>33</v>
      </c>
      <c r="G29" s="14" t="s">
        <v>8</v>
      </c>
    </row>
    <row r="30" spans="1:7" ht="15.75" customHeight="1" thickBot="1" x14ac:dyDescent="0.3">
      <c r="A30" s="24" t="s">
        <v>1</v>
      </c>
      <c r="B30" s="68" t="s">
        <v>34</v>
      </c>
      <c r="C30" s="69"/>
      <c r="D30" s="69"/>
      <c r="E30" s="70"/>
      <c r="F30" s="19">
        <v>0.2</v>
      </c>
      <c r="G30" s="18">
        <f>PRODUCT(E14,F30)</f>
        <v>259.37600000000003</v>
      </c>
    </row>
    <row r="31" spans="1:7" ht="15.75" customHeight="1" thickBot="1" x14ac:dyDescent="0.3">
      <c r="A31" s="24" t="s">
        <v>2</v>
      </c>
      <c r="B31" s="68" t="s">
        <v>35</v>
      </c>
      <c r="C31" s="69"/>
      <c r="D31" s="69"/>
      <c r="E31" s="70"/>
      <c r="F31" s="19">
        <v>1.4999999999999999E-2</v>
      </c>
      <c r="G31" s="18">
        <f>PRODUCT(E14,F31)</f>
        <v>19.453200000000002</v>
      </c>
    </row>
    <row r="32" spans="1:7" ht="15.75" customHeight="1" thickBot="1" x14ac:dyDescent="0.3">
      <c r="A32" s="24" t="s">
        <v>3</v>
      </c>
      <c r="B32" s="68" t="s">
        <v>36</v>
      </c>
      <c r="C32" s="69"/>
      <c r="D32" s="69"/>
      <c r="E32" s="70"/>
      <c r="F32" s="19">
        <v>0.01</v>
      </c>
      <c r="G32" s="18">
        <f>PRODUCT(E14,F32)</f>
        <v>12.968800000000002</v>
      </c>
    </row>
    <row r="33" spans="1:13" ht="15.75" customHeight="1" thickBot="1" x14ac:dyDescent="0.3">
      <c r="A33" s="24" t="s">
        <v>4</v>
      </c>
      <c r="B33" s="68" t="s">
        <v>37</v>
      </c>
      <c r="C33" s="69"/>
      <c r="D33" s="69"/>
      <c r="E33" s="70"/>
      <c r="F33" s="19">
        <v>2E-3</v>
      </c>
      <c r="G33" s="18">
        <f>PRODUCT(E14,F33)</f>
        <v>2.5937600000000001</v>
      </c>
    </row>
    <row r="34" spans="1:13" ht="15.75" customHeight="1" thickBot="1" x14ac:dyDescent="0.3">
      <c r="A34" s="24" t="s">
        <v>5</v>
      </c>
      <c r="B34" s="68" t="s">
        <v>38</v>
      </c>
      <c r="C34" s="69"/>
      <c r="D34" s="69"/>
      <c r="E34" s="70"/>
      <c r="F34" s="19">
        <v>2.5000000000000001E-2</v>
      </c>
      <c r="G34" s="18">
        <f>PRODUCT(E14,F34)</f>
        <v>32.422000000000004</v>
      </c>
      <c r="M34" s="6"/>
    </row>
    <row r="35" spans="1:13" ht="15.75" customHeight="1" thickBot="1" x14ac:dyDescent="0.3">
      <c r="A35" s="24" t="s">
        <v>6</v>
      </c>
      <c r="B35" s="68" t="s">
        <v>39</v>
      </c>
      <c r="C35" s="69"/>
      <c r="D35" s="69"/>
      <c r="E35" s="70"/>
      <c r="F35" s="19">
        <v>0.08</v>
      </c>
      <c r="G35" s="18">
        <f>PRODUCT(E14,F35)</f>
        <v>103.75040000000001</v>
      </c>
    </row>
    <row r="36" spans="1:13" ht="15.75" customHeight="1" thickBot="1" x14ac:dyDescent="0.3">
      <c r="A36" s="24" t="s">
        <v>9</v>
      </c>
      <c r="B36" s="68" t="s">
        <v>40</v>
      </c>
      <c r="C36" s="69"/>
      <c r="D36" s="69"/>
      <c r="E36" s="70"/>
      <c r="F36" s="19">
        <v>0.02</v>
      </c>
      <c r="G36" s="18">
        <f>PRODUCT(E14,F36)</f>
        <v>25.937600000000003</v>
      </c>
    </row>
    <row r="37" spans="1:13" ht="15.75" thickBot="1" x14ac:dyDescent="0.3">
      <c r="A37" s="24" t="s">
        <v>10</v>
      </c>
      <c r="B37" s="68" t="s">
        <v>41</v>
      </c>
      <c r="C37" s="69"/>
      <c r="D37" s="69"/>
      <c r="E37" s="70"/>
      <c r="F37" s="19">
        <v>6.0000000000000001E-3</v>
      </c>
      <c r="G37" s="18">
        <f>PRODUCT(E14,F37)</f>
        <v>7.7812800000000006</v>
      </c>
    </row>
    <row r="38" spans="1:13" ht="15.75" thickBot="1" x14ac:dyDescent="0.3">
      <c r="A38" s="71" t="s">
        <v>42</v>
      </c>
      <c r="B38" s="72"/>
      <c r="C38" s="72"/>
      <c r="D38" s="72"/>
      <c r="E38" s="73"/>
      <c r="F38" s="25">
        <f>SUM(F30:F37)</f>
        <v>0.3580000000000001</v>
      </c>
      <c r="G38" s="23">
        <f>IF(SUM(G30:G37)=E14*F38,SUM(G30:G37),"ERRO")</f>
        <v>464.28303999999997</v>
      </c>
    </row>
    <row r="39" spans="1:13" ht="15.75" customHeight="1" thickBot="1" x14ac:dyDescent="0.3">
      <c r="A39" s="89" t="s">
        <v>43</v>
      </c>
      <c r="B39" s="90"/>
      <c r="C39" s="90"/>
      <c r="D39" s="90"/>
      <c r="E39" s="91"/>
      <c r="F39" s="19" t="s">
        <v>33</v>
      </c>
      <c r="G39" s="14" t="s">
        <v>8</v>
      </c>
    </row>
    <row r="40" spans="1:13" ht="15.75" customHeight="1" thickBot="1" x14ac:dyDescent="0.3">
      <c r="A40" s="26" t="s">
        <v>1</v>
      </c>
      <c r="B40" s="98" t="s">
        <v>44</v>
      </c>
      <c r="C40" s="99"/>
      <c r="D40" s="99"/>
      <c r="E40" s="100"/>
      <c r="F40" s="19">
        <v>9.0899999999999995E-2</v>
      </c>
      <c r="G40" s="18">
        <f>PRODUCT(E14,F40)</f>
        <v>117.886392</v>
      </c>
    </row>
    <row r="41" spans="1:13" ht="15.75" customHeight="1" thickBot="1" x14ac:dyDescent="0.3">
      <c r="A41" s="27" t="s">
        <v>2</v>
      </c>
      <c r="B41" s="101" t="s">
        <v>108</v>
      </c>
      <c r="C41" s="101"/>
      <c r="D41" s="101"/>
      <c r="E41" s="101"/>
      <c r="F41" s="19">
        <v>3.0300000000000001E-2</v>
      </c>
      <c r="G41" s="18">
        <f>PRODUCT(E14,F41)</f>
        <v>39.295464000000003</v>
      </c>
    </row>
    <row r="42" spans="1:13" ht="15.75" customHeight="1" thickBot="1" x14ac:dyDescent="0.3">
      <c r="A42" s="102" t="s">
        <v>45</v>
      </c>
      <c r="B42" s="103"/>
      <c r="C42" s="103"/>
      <c r="D42" s="103"/>
      <c r="E42" s="104"/>
      <c r="F42" s="19">
        <f>SUM(F40:F41)</f>
        <v>0.1212</v>
      </c>
      <c r="G42" s="18">
        <f>SUM(G40:G41)</f>
        <v>157.18185600000001</v>
      </c>
    </row>
    <row r="43" spans="1:13" ht="15.75" customHeight="1" thickBot="1" x14ac:dyDescent="0.3">
      <c r="A43" s="24" t="s">
        <v>3</v>
      </c>
      <c r="B43" s="68" t="s">
        <v>109</v>
      </c>
      <c r="C43" s="69"/>
      <c r="D43" s="69"/>
      <c r="E43" s="70"/>
      <c r="F43" s="17">
        <v>4.3400000000000001E-2</v>
      </c>
      <c r="G43" s="18">
        <f>PRODUCT(G42,F38)</f>
        <v>56.271104448000017</v>
      </c>
    </row>
    <row r="44" spans="1:13" ht="15.75" thickBot="1" x14ac:dyDescent="0.3">
      <c r="A44" s="71" t="s">
        <v>42</v>
      </c>
      <c r="B44" s="72"/>
      <c r="C44" s="72"/>
      <c r="D44" s="72"/>
      <c r="E44" s="73"/>
      <c r="F44" s="28">
        <f>SUM(F42:F43)</f>
        <v>0.1646</v>
      </c>
      <c r="G44" s="29">
        <f>SUM(G42:G43)</f>
        <v>213.45296044800003</v>
      </c>
    </row>
    <row r="45" spans="1:13" ht="15.75" customHeight="1" thickBot="1" x14ac:dyDescent="0.3">
      <c r="A45" s="89" t="s">
        <v>46</v>
      </c>
      <c r="B45" s="90"/>
      <c r="C45" s="90"/>
      <c r="D45" s="90"/>
      <c r="E45" s="91"/>
      <c r="F45" s="19" t="s">
        <v>33</v>
      </c>
      <c r="G45" s="14" t="s">
        <v>8</v>
      </c>
    </row>
    <row r="46" spans="1:13" ht="15.75" customHeight="1" thickBot="1" x14ac:dyDescent="0.3">
      <c r="A46" s="24" t="s">
        <v>1</v>
      </c>
      <c r="B46" s="68" t="s">
        <v>47</v>
      </c>
      <c r="C46" s="69"/>
      <c r="D46" s="69"/>
      <c r="E46" s="70"/>
      <c r="F46" s="19">
        <v>2.9999999999999997E-4</v>
      </c>
      <c r="G46" s="18">
        <f>PRODUCT(E14,F46)</f>
        <v>0.38906400000000002</v>
      </c>
    </row>
    <row r="47" spans="1:13" ht="15.75" customHeight="1" thickBot="1" x14ac:dyDescent="0.3">
      <c r="A47" s="24" t="s">
        <v>2</v>
      </c>
      <c r="B47" s="68" t="s">
        <v>48</v>
      </c>
      <c r="C47" s="69"/>
      <c r="D47" s="69"/>
      <c r="E47" s="70"/>
      <c r="F47" s="17">
        <v>1E-4</v>
      </c>
      <c r="G47" s="18">
        <f>PRODUCT(G46,F38)</f>
        <v>0.13928491200000004</v>
      </c>
    </row>
    <row r="48" spans="1:13" ht="15.75" customHeight="1" thickBot="1" x14ac:dyDescent="0.3">
      <c r="A48" s="71" t="s">
        <v>42</v>
      </c>
      <c r="B48" s="72"/>
      <c r="C48" s="72"/>
      <c r="D48" s="72"/>
      <c r="E48" s="73"/>
      <c r="F48" s="28">
        <f>SUM(F46:F47)</f>
        <v>3.9999999999999996E-4</v>
      </c>
      <c r="G48" s="29">
        <f>SUM(G46,G47)</f>
        <v>0.528348912</v>
      </c>
    </row>
    <row r="49" spans="1:7" ht="15.75" customHeight="1" thickBot="1" x14ac:dyDescent="0.3">
      <c r="A49" s="89" t="s">
        <v>49</v>
      </c>
      <c r="B49" s="90"/>
      <c r="C49" s="90"/>
      <c r="D49" s="90"/>
      <c r="E49" s="91"/>
      <c r="F49" s="19" t="s">
        <v>33</v>
      </c>
      <c r="G49" s="14" t="s">
        <v>8</v>
      </c>
    </row>
    <row r="50" spans="1:7" ht="15.75" customHeight="1" thickBot="1" x14ac:dyDescent="0.3">
      <c r="A50" s="24" t="s">
        <v>1</v>
      </c>
      <c r="B50" s="68" t="s">
        <v>50</v>
      </c>
      <c r="C50" s="69"/>
      <c r="D50" s="69"/>
      <c r="E50" s="70"/>
      <c r="F50" s="19">
        <v>4.1700000000000001E-3</v>
      </c>
      <c r="G50" s="18">
        <f>PRODUCT(E14,F50)</f>
        <v>5.4079896000000005</v>
      </c>
    </row>
    <row r="51" spans="1:7" ht="15.75" customHeight="1" thickBot="1" x14ac:dyDescent="0.3">
      <c r="A51" s="24" t="s">
        <v>2</v>
      </c>
      <c r="B51" s="68" t="s">
        <v>51</v>
      </c>
      <c r="C51" s="69"/>
      <c r="D51" s="69"/>
      <c r="E51" s="70"/>
      <c r="F51" s="19">
        <v>2.9999999999999997E-4</v>
      </c>
      <c r="G51" s="18">
        <v>0.4</v>
      </c>
    </row>
    <row r="52" spans="1:7" ht="15.75" customHeight="1" thickBot="1" x14ac:dyDescent="0.3">
      <c r="A52" s="24" t="s">
        <v>3</v>
      </c>
      <c r="B52" s="68" t="s">
        <v>52</v>
      </c>
      <c r="C52" s="69"/>
      <c r="D52" s="69"/>
      <c r="E52" s="70"/>
      <c r="F52" s="30">
        <v>9.9999999999999995E-7</v>
      </c>
      <c r="G52" s="18">
        <f>PRODUCT(E14,F52)</f>
        <v>1.29688E-3</v>
      </c>
    </row>
    <row r="53" spans="1:7" ht="15.75" customHeight="1" thickBot="1" x14ac:dyDescent="0.3">
      <c r="A53" s="24" t="s">
        <v>4</v>
      </c>
      <c r="B53" s="68" t="s">
        <v>53</v>
      </c>
      <c r="C53" s="69"/>
      <c r="D53" s="69"/>
      <c r="E53" s="70"/>
      <c r="F53" s="19">
        <v>1.9439999999999999E-2</v>
      </c>
      <c r="G53" s="18">
        <f>PRODUCT(E14,F53)</f>
        <v>25.211347200000002</v>
      </c>
    </row>
    <row r="54" spans="1:7" ht="15.75" thickBot="1" x14ac:dyDescent="0.3">
      <c r="A54" s="24" t="s">
        <v>5</v>
      </c>
      <c r="B54" s="111" t="s">
        <v>54</v>
      </c>
      <c r="C54" s="112"/>
      <c r="D54" s="112"/>
      <c r="E54" s="113"/>
      <c r="F54" s="17">
        <v>7.0000000000000001E-3</v>
      </c>
      <c r="G54" s="18">
        <f>PRODUCT(G53,F38)</f>
        <v>9.0256622976000038</v>
      </c>
    </row>
    <row r="55" spans="1:7" ht="15.75" customHeight="1" thickBot="1" x14ac:dyDescent="0.3">
      <c r="A55" s="24" t="s">
        <v>6</v>
      </c>
      <c r="B55" s="68" t="s">
        <v>55</v>
      </c>
      <c r="C55" s="69"/>
      <c r="D55" s="69"/>
      <c r="E55" s="70"/>
      <c r="F55" s="19">
        <v>1E-4</v>
      </c>
      <c r="G55" s="18">
        <f>PRODUCT(E14,F55)</f>
        <v>0.12968800000000003</v>
      </c>
    </row>
    <row r="56" spans="1:7" ht="15.75" customHeight="1" thickBot="1" x14ac:dyDescent="0.3">
      <c r="A56" s="31" t="s">
        <v>9</v>
      </c>
      <c r="B56" s="68" t="s">
        <v>110</v>
      </c>
      <c r="C56" s="69"/>
      <c r="D56" s="69"/>
      <c r="E56" s="70"/>
      <c r="F56" s="19">
        <v>4.36E-2</v>
      </c>
      <c r="G56" s="18">
        <f>PRODUCT(E14,F56)</f>
        <v>56.543968000000007</v>
      </c>
    </row>
    <row r="57" spans="1:7" ht="15.75" customHeight="1" thickBot="1" x14ac:dyDescent="0.3">
      <c r="A57" s="71" t="s">
        <v>42</v>
      </c>
      <c r="B57" s="72"/>
      <c r="C57" s="72"/>
      <c r="D57" s="72"/>
      <c r="E57" s="73"/>
      <c r="F57" s="32">
        <f>SUM(F50:F56)</f>
        <v>7.4610999999999997E-2</v>
      </c>
      <c r="G57" s="33">
        <f>SUM(G50:G56)</f>
        <v>96.719951977600019</v>
      </c>
    </row>
    <row r="58" spans="1:7" ht="15.75" customHeight="1" thickBot="1" x14ac:dyDescent="0.3">
      <c r="A58" s="86" t="s">
        <v>56</v>
      </c>
      <c r="B58" s="87"/>
      <c r="C58" s="87"/>
      <c r="D58" s="87"/>
      <c r="E58" s="88"/>
      <c r="F58" s="17" t="s">
        <v>33</v>
      </c>
      <c r="G58" s="14" t="s">
        <v>8</v>
      </c>
    </row>
    <row r="59" spans="1:7" ht="15.75" customHeight="1" thickBot="1" x14ac:dyDescent="0.3">
      <c r="A59" s="24" t="s">
        <v>1</v>
      </c>
      <c r="B59" s="68" t="s">
        <v>57</v>
      </c>
      <c r="C59" s="69"/>
      <c r="D59" s="69"/>
      <c r="E59" s="70"/>
      <c r="F59" s="19">
        <v>9.0899999999999995E-2</v>
      </c>
      <c r="G59" s="18">
        <f>PRODUCT(E14,F59)</f>
        <v>117.886392</v>
      </c>
    </row>
    <row r="60" spans="1:7" ht="15.75" customHeight="1" thickBot="1" x14ac:dyDescent="0.3">
      <c r="A60" s="24" t="s">
        <v>2</v>
      </c>
      <c r="B60" s="68" t="s">
        <v>58</v>
      </c>
      <c r="C60" s="69"/>
      <c r="D60" s="69"/>
      <c r="E60" s="70"/>
      <c r="F60" s="19">
        <v>1.66E-2</v>
      </c>
      <c r="G60" s="18">
        <f>PRODUCT(E14,F60)</f>
        <v>21.528208000000003</v>
      </c>
    </row>
    <row r="61" spans="1:7" ht="15.75" customHeight="1" thickBot="1" x14ac:dyDescent="0.3">
      <c r="A61" s="24" t="s">
        <v>3</v>
      </c>
      <c r="B61" s="68" t="s">
        <v>59</v>
      </c>
      <c r="C61" s="69"/>
      <c r="D61" s="69"/>
      <c r="E61" s="70"/>
      <c r="F61" s="19">
        <v>2.0000000000000001E-4</v>
      </c>
      <c r="G61" s="18">
        <f>PRODUCT(E14,F61)</f>
        <v>0.25937600000000005</v>
      </c>
    </row>
    <row r="62" spans="1:7" ht="15.75" customHeight="1" thickBot="1" x14ac:dyDescent="0.3">
      <c r="A62" s="24" t="s">
        <v>4</v>
      </c>
      <c r="B62" s="68" t="s">
        <v>60</v>
      </c>
      <c r="C62" s="69"/>
      <c r="D62" s="69"/>
      <c r="E62" s="70"/>
      <c r="F62" s="19">
        <v>8.2000000000000007E-3</v>
      </c>
      <c r="G62" s="18">
        <f>PRODUCT(E14,F62)</f>
        <v>10.634416000000002</v>
      </c>
    </row>
    <row r="63" spans="1:7" ht="15.75" customHeight="1" thickBot="1" x14ac:dyDescent="0.3">
      <c r="A63" s="24" t="s">
        <v>5</v>
      </c>
      <c r="B63" s="68" t="s">
        <v>61</v>
      </c>
      <c r="C63" s="69"/>
      <c r="D63" s="69"/>
      <c r="E63" s="70"/>
      <c r="F63" s="19">
        <v>2.9999999999999997E-4</v>
      </c>
      <c r="G63" s="18">
        <f>PRODUCT(E14,F63)</f>
        <v>0.38906400000000002</v>
      </c>
    </row>
    <row r="64" spans="1:7" ht="15.75" customHeight="1" thickBot="1" x14ac:dyDescent="0.3">
      <c r="A64" s="24" t="s">
        <v>6</v>
      </c>
      <c r="B64" s="68" t="s">
        <v>62</v>
      </c>
      <c r="C64" s="69"/>
      <c r="D64" s="69"/>
      <c r="E64" s="70"/>
      <c r="F64" s="19">
        <v>0</v>
      </c>
      <c r="G64" s="18">
        <v>0</v>
      </c>
    </row>
    <row r="65" spans="1:11" ht="15.75" customHeight="1" thickBot="1" x14ac:dyDescent="0.3">
      <c r="A65" s="65" t="s">
        <v>45</v>
      </c>
      <c r="B65" s="66"/>
      <c r="C65" s="66"/>
      <c r="D65" s="66"/>
      <c r="E65" s="67"/>
      <c r="F65" s="19">
        <f>SUM(F59:F64)</f>
        <v>0.1162</v>
      </c>
      <c r="G65" s="18">
        <f>SUM(G59:G64)</f>
        <v>150.69745600000002</v>
      </c>
    </row>
    <row r="66" spans="1:11" ht="15.75" customHeight="1" thickBot="1" x14ac:dyDescent="0.3">
      <c r="A66" s="34" t="s">
        <v>9</v>
      </c>
      <c r="B66" s="68" t="s">
        <v>63</v>
      </c>
      <c r="C66" s="69"/>
      <c r="D66" s="69"/>
      <c r="E66" s="70"/>
      <c r="F66" s="17">
        <v>4.1599999999999998E-2</v>
      </c>
      <c r="G66" s="18">
        <f>PRODUCT(G65,F38)</f>
        <v>53.94968924800002</v>
      </c>
    </row>
    <row r="67" spans="1:11" ht="15.75" thickBot="1" x14ac:dyDescent="0.3">
      <c r="A67" s="71" t="s">
        <v>42</v>
      </c>
      <c r="B67" s="72"/>
      <c r="C67" s="72"/>
      <c r="D67" s="72"/>
      <c r="E67" s="73"/>
      <c r="F67" s="28">
        <f>SUM(F65:F66)</f>
        <v>0.1578</v>
      </c>
      <c r="G67" s="29">
        <f>SUM(G65,G66)</f>
        <v>204.64714524800004</v>
      </c>
    </row>
    <row r="68" spans="1:11" ht="15.75" customHeight="1" thickBot="1" x14ac:dyDescent="0.3">
      <c r="A68" s="105" t="s">
        <v>64</v>
      </c>
      <c r="B68" s="106"/>
      <c r="C68" s="106"/>
      <c r="D68" s="106"/>
      <c r="E68" s="106"/>
      <c r="F68" s="106"/>
      <c r="G68" s="107"/>
    </row>
    <row r="69" spans="1:11" ht="15.75" customHeight="1" thickBot="1" x14ac:dyDescent="0.3">
      <c r="A69" s="132" t="s">
        <v>65</v>
      </c>
      <c r="B69" s="133"/>
      <c r="C69" s="133"/>
      <c r="D69" s="133"/>
      <c r="E69" s="134"/>
      <c r="F69" s="15" t="s">
        <v>33</v>
      </c>
      <c r="G69" s="14" t="s">
        <v>8</v>
      </c>
    </row>
    <row r="70" spans="1:11" ht="15.75" customHeight="1" thickBot="1" x14ac:dyDescent="0.3">
      <c r="A70" s="22" t="s">
        <v>66</v>
      </c>
      <c r="B70" s="68" t="s">
        <v>67</v>
      </c>
      <c r="C70" s="69"/>
      <c r="D70" s="69"/>
      <c r="E70" s="70"/>
      <c r="F70" s="35">
        <v>0.35799999999999998</v>
      </c>
      <c r="G70" s="18">
        <f>G38</f>
        <v>464.28303999999997</v>
      </c>
    </row>
    <row r="71" spans="1:11" ht="15.75" customHeight="1" thickBot="1" x14ac:dyDescent="0.3">
      <c r="A71" s="22" t="s">
        <v>68</v>
      </c>
      <c r="B71" s="68" t="s">
        <v>69</v>
      </c>
      <c r="C71" s="69"/>
      <c r="D71" s="69"/>
      <c r="E71" s="70"/>
      <c r="F71" s="35">
        <v>0.1646</v>
      </c>
      <c r="G71" s="18">
        <f>G44</f>
        <v>213.45296044800003</v>
      </c>
    </row>
    <row r="72" spans="1:11" ht="15.75" customHeight="1" thickBot="1" x14ac:dyDescent="0.3">
      <c r="A72" s="22" t="s">
        <v>70</v>
      </c>
      <c r="B72" s="68" t="s">
        <v>47</v>
      </c>
      <c r="C72" s="69"/>
      <c r="D72" s="69"/>
      <c r="E72" s="70"/>
      <c r="F72" s="35">
        <v>4.0000000000000002E-4</v>
      </c>
      <c r="G72" s="18">
        <f>G48</f>
        <v>0.528348912</v>
      </c>
    </row>
    <row r="73" spans="1:11" ht="15.75" customHeight="1" thickBot="1" x14ac:dyDescent="0.3">
      <c r="A73" s="22" t="s">
        <v>71</v>
      </c>
      <c r="B73" s="68" t="s">
        <v>72</v>
      </c>
      <c r="C73" s="69"/>
      <c r="D73" s="69"/>
      <c r="E73" s="70"/>
      <c r="F73" s="35">
        <v>7.46E-2</v>
      </c>
      <c r="G73" s="18">
        <f>(G57)</f>
        <v>96.719951977600019</v>
      </c>
    </row>
    <row r="74" spans="1:11" ht="15.75" customHeight="1" thickBot="1" x14ac:dyDescent="0.3">
      <c r="A74" s="22" t="s">
        <v>73</v>
      </c>
      <c r="B74" s="68" t="s">
        <v>74</v>
      </c>
      <c r="C74" s="69"/>
      <c r="D74" s="69"/>
      <c r="E74" s="70"/>
      <c r="F74" s="35">
        <f>F67</f>
        <v>0.1578</v>
      </c>
      <c r="G74" s="18">
        <f>G67</f>
        <v>204.64714524800004</v>
      </c>
    </row>
    <row r="75" spans="1:11" ht="15.75" customHeight="1" thickBot="1" x14ac:dyDescent="0.3">
      <c r="A75" s="22" t="s">
        <v>75</v>
      </c>
      <c r="B75" s="68" t="s">
        <v>22</v>
      </c>
      <c r="C75" s="69"/>
      <c r="D75" s="69"/>
      <c r="E75" s="70"/>
      <c r="F75" s="35">
        <v>0</v>
      </c>
      <c r="G75" s="18">
        <v>0</v>
      </c>
    </row>
    <row r="76" spans="1:11" ht="15.75" customHeight="1" thickBot="1" x14ac:dyDescent="0.3">
      <c r="A76" s="117" t="s">
        <v>11</v>
      </c>
      <c r="B76" s="118"/>
      <c r="C76" s="118"/>
      <c r="D76" s="118"/>
      <c r="E76" s="119"/>
      <c r="F76" s="36">
        <f>SUM(F70:F75)</f>
        <v>0.75539999999999985</v>
      </c>
      <c r="G76" s="23">
        <f>SUM(G70:G75)</f>
        <v>979.63144658559997</v>
      </c>
    </row>
    <row r="77" spans="1:11" ht="15.75" customHeight="1" thickBot="1" x14ac:dyDescent="0.3">
      <c r="A77" s="129" t="s">
        <v>76</v>
      </c>
      <c r="B77" s="130"/>
      <c r="C77" s="130"/>
      <c r="D77" s="130"/>
      <c r="E77" s="130"/>
      <c r="F77" s="131"/>
      <c r="G77" s="20">
        <f>SUM(E14,G21,G27,G76)</f>
        <v>3044.3114465855997</v>
      </c>
    </row>
    <row r="78" spans="1:11" ht="15.75" customHeight="1" thickBot="1" x14ac:dyDescent="0.3">
      <c r="A78" s="105" t="s">
        <v>12</v>
      </c>
      <c r="B78" s="106"/>
      <c r="C78" s="106"/>
      <c r="D78" s="106"/>
      <c r="E78" s="106"/>
      <c r="F78" s="106"/>
      <c r="G78" s="107"/>
      <c r="K78" s="7"/>
    </row>
    <row r="79" spans="1:11" ht="15.75" customHeight="1" thickBot="1" x14ac:dyDescent="0.3">
      <c r="A79" s="108" t="s">
        <v>77</v>
      </c>
      <c r="B79" s="109"/>
      <c r="C79" s="109"/>
      <c r="D79" s="109"/>
      <c r="E79" s="110"/>
      <c r="F79" s="37" t="s">
        <v>33</v>
      </c>
      <c r="G79" s="14" t="s">
        <v>8</v>
      </c>
    </row>
    <row r="80" spans="1:11" ht="15.75" customHeight="1" thickBot="1" x14ac:dyDescent="0.3">
      <c r="A80" s="24" t="s">
        <v>1</v>
      </c>
      <c r="B80" s="68" t="s">
        <v>78</v>
      </c>
      <c r="C80" s="69"/>
      <c r="D80" s="69"/>
      <c r="E80" s="70"/>
      <c r="F80" s="15">
        <v>0.05</v>
      </c>
      <c r="G80" s="18">
        <f>PRODUCT(G77,F80)</f>
        <v>152.21557232927998</v>
      </c>
    </row>
    <row r="81" spans="1:7" ht="15.75" thickBot="1" x14ac:dyDescent="0.3">
      <c r="A81" s="24" t="s">
        <v>2</v>
      </c>
      <c r="B81" s="68" t="s">
        <v>79</v>
      </c>
      <c r="C81" s="69"/>
      <c r="D81" s="69"/>
      <c r="E81" s="70"/>
      <c r="F81" s="15">
        <v>6.7900000000000002E-2</v>
      </c>
      <c r="G81" s="18">
        <f>F81*(G77+G80)</f>
        <v>217.04418458432033</v>
      </c>
    </row>
    <row r="82" spans="1:7" ht="15.75" customHeight="1" thickBot="1" x14ac:dyDescent="0.3">
      <c r="A82" s="24" t="s">
        <v>3</v>
      </c>
      <c r="B82" s="68" t="s">
        <v>80</v>
      </c>
      <c r="C82" s="69"/>
      <c r="D82" s="69"/>
      <c r="E82" s="69"/>
      <c r="F82" s="70"/>
      <c r="G82" s="18">
        <f>SUM(G80,G81,G77)</f>
        <v>3413.5712034992002</v>
      </c>
    </row>
    <row r="83" spans="1:7" ht="15.75" customHeight="1" thickBot="1" x14ac:dyDescent="0.3">
      <c r="A83" s="38" t="s">
        <v>4</v>
      </c>
      <c r="B83" s="68" t="s">
        <v>81</v>
      </c>
      <c r="C83" s="69"/>
      <c r="D83" s="69"/>
      <c r="E83" s="70"/>
      <c r="F83" s="21">
        <f>1-F88</f>
        <v>0.85749999999999993</v>
      </c>
      <c r="G83" s="15"/>
    </row>
    <row r="84" spans="1:7" ht="15.75" customHeight="1" thickBot="1" x14ac:dyDescent="0.3">
      <c r="A84" s="38" t="s">
        <v>5</v>
      </c>
      <c r="B84" s="68" t="s">
        <v>82</v>
      </c>
      <c r="C84" s="69"/>
      <c r="D84" s="69"/>
      <c r="E84" s="69"/>
      <c r="F84" s="70"/>
      <c r="G84" s="16">
        <f>G82/F83</f>
        <v>3980.8410536433826</v>
      </c>
    </row>
    <row r="85" spans="1:7" ht="15.75" customHeight="1" thickBot="1" x14ac:dyDescent="0.3">
      <c r="A85" s="39"/>
      <c r="B85" s="98" t="s">
        <v>83</v>
      </c>
      <c r="C85" s="99"/>
      <c r="D85" s="99"/>
      <c r="E85" s="100"/>
      <c r="F85" s="15">
        <v>1.6500000000000001E-2</v>
      </c>
      <c r="G85" s="40">
        <f>G84*F85</f>
        <v>65.683877385115821</v>
      </c>
    </row>
    <row r="86" spans="1:7" ht="15.75" customHeight="1" thickBot="1" x14ac:dyDescent="0.3">
      <c r="A86" s="41"/>
      <c r="B86" s="68" t="s">
        <v>84</v>
      </c>
      <c r="C86" s="69"/>
      <c r="D86" s="69"/>
      <c r="E86" s="70"/>
      <c r="F86" s="15">
        <v>7.5999999999999998E-2</v>
      </c>
      <c r="G86" s="42">
        <f>G84*F86</f>
        <v>302.54392007689705</v>
      </c>
    </row>
    <row r="87" spans="1:7" ht="15.75" thickBot="1" x14ac:dyDescent="0.3">
      <c r="A87" s="43"/>
      <c r="B87" s="68" t="s">
        <v>85</v>
      </c>
      <c r="C87" s="69"/>
      <c r="D87" s="69"/>
      <c r="E87" s="70"/>
      <c r="F87" s="15">
        <v>0.05</v>
      </c>
      <c r="G87" s="42">
        <f>G84*F87</f>
        <v>199.04205268216913</v>
      </c>
    </row>
    <row r="88" spans="1:7" ht="15.75" customHeight="1" thickBot="1" x14ac:dyDescent="0.3">
      <c r="A88" s="117" t="s">
        <v>86</v>
      </c>
      <c r="B88" s="118"/>
      <c r="C88" s="118"/>
      <c r="D88" s="118"/>
      <c r="E88" s="119"/>
      <c r="F88" s="44">
        <f>SUM(F85:F87)</f>
        <v>0.14250000000000002</v>
      </c>
      <c r="G88" s="45">
        <f>G85+G86+G87</f>
        <v>567.26985014418199</v>
      </c>
    </row>
    <row r="89" spans="1:7" ht="15.75" customHeight="1" thickBot="1" x14ac:dyDescent="0.3">
      <c r="A89" s="117" t="s">
        <v>0</v>
      </c>
      <c r="B89" s="118"/>
      <c r="C89" s="118"/>
      <c r="D89" s="118"/>
      <c r="E89" s="118"/>
      <c r="F89" s="119"/>
      <c r="G89" s="29">
        <f>SUM(G80:G81,G88)</f>
        <v>936.5296070577823</v>
      </c>
    </row>
    <row r="90" spans="1:7" ht="15.75" customHeight="1" thickBot="1" x14ac:dyDescent="0.3">
      <c r="A90" s="126" t="s">
        <v>128</v>
      </c>
      <c r="B90" s="127"/>
      <c r="C90" s="127"/>
      <c r="D90" s="127"/>
      <c r="E90" s="127"/>
      <c r="F90" s="127"/>
      <c r="G90" s="128"/>
    </row>
    <row r="91" spans="1:7" ht="15.75" customHeight="1" thickBot="1" x14ac:dyDescent="0.3">
      <c r="A91" s="95" t="s">
        <v>14</v>
      </c>
      <c r="B91" s="96"/>
      <c r="C91" s="96"/>
      <c r="D91" s="96"/>
      <c r="E91" s="96"/>
      <c r="F91" s="97"/>
      <c r="G91" s="46" t="s">
        <v>13</v>
      </c>
    </row>
    <row r="92" spans="1:7" ht="15.75" customHeight="1" thickBot="1" x14ac:dyDescent="0.3">
      <c r="A92" s="65" t="s">
        <v>87</v>
      </c>
      <c r="B92" s="66"/>
      <c r="C92" s="66"/>
      <c r="D92" s="66"/>
      <c r="E92" s="66"/>
      <c r="F92" s="67"/>
      <c r="G92" s="18">
        <f>E14</f>
        <v>1296.8800000000001</v>
      </c>
    </row>
    <row r="93" spans="1:7" ht="15.75" customHeight="1" thickBot="1" x14ac:dyDescent="0.3">
      <c r="A93" s="65" t="s">
        <v>88</v>
      </c>
      <c r="B93" s="66"/>
      <c r="C93" s="66"/>
      <c r="D93" s="66"/>
      <c r="E93" s="66"/>
      <c r="F93" s="67"/>
      <c r="G93" s="18">
        <f>G21</f>
        <v>673.37</v>
      </c>
    </row>
    <row r="94" spans="1:7" ht="15.75" customHeight="1" thickBot="1" x14ac:dyDescent="0.3">
      <c r="A94" s="65" t="s">
        <v>89</v>
      </c>
      <c r="B94" s="66"/>
      <c r="C94" s="66"/>
      <c r="D94" s="66"/>
      <c r="E94" s="66"/>
      <c r="F94" s="67"/>
      <c r="G94" s="18">
        <f>G27</f>
        <v>94.43</v>
      </c>
    </row>
    <row r="95" spans="1:7" ht="15.75" customHeight="1" thickBot="1" x14ac:dyDescent="0.3">
      <c r="A95" s="65" t="s">
        <v>90</v>
      </c>
      <c r="B95" s="66"/>
      <c r="C95" s="66"/>
      <c r="D95" s="66"/>
      <c r="E95" s="66"/>
      <c r="F95" s="67"/>
      <c r="G95" s="18">
        <f>G76</f>
        <v>979.63144658559997</v>
      </c>
    </row>
    <row r="96" spans="1:7" ht="15.75" customHeight="1" thickBot="1" x14ac:dyDescent="0.3">
      <c r="A96" s="65" t="s">
        <v>91</v>
      </c>
      <c r="B96" s="66"/>
      <c r="C96" s="66"/>
      <c r="D96" s="66"/>
      <c r="E96" s="66"/>
      <c r="F96" s="67"/>
      <c r="G96" s="18">
        <f>G92+G93+G94+G95</f>
        <v>3044.3114465855997</v>
      </c>
    </row>
    <row r="97" spans="1:7" ht="15.75" customHeight="1" thickBot="1" x14ac:dyDescent="0.3">
      <c r="A97" s="65" t="s">
        <v>92</v>
      </c>
      <c r="B97" s="66"/>
      <c r="C97" s="66"/>
      <c r="D97" s="66"/>
      <c r="E97" s="66"/>
      <c r="F97" s="67"/>
      <c r="G97" s="18">
        <f>G89</f>
        <v>936.5296070577823</v>
      </c>
    </row>
    <row r="98" spans="1:7" ht="15.75" customHeight="1" thickBot="1" x14ac:dyDescent="0.3">
      <c r="A98" s="95" t="s">
        <v>93</v>
      </c>
      <c r="B98" s="96"/>
      <c r="C98" s="96"/>
      <c r="D98" s="96"/>
      <c r="E98" s="96"/>
      <c r="F98" s="97"/>
      <c r="G98" s="47">
        <f>SUM(G96:G97)</f>
        <v>3980.8410536433821</v>
      </c>
    </row>
    <row r="99" spans="1:7" x14ac:dyDescent="0.25">
      <c r="A99" s="10"/>
      <c r="B99" s="10"/>
      <c r="C99" s="10"/>
      <c r="D99" s="10"/>
      <c r="E99" s="48"/>
      <c r="F99" s="49"/>
      <c r="G99" s="48"/>
    </row>
    <row r="100" spans="1:7" x14ac:dyDescent="0.25">
      <c r="A100" s="10"/>
      <c r="B100" s="10"/>
      <c r="C100" s="10"/>
      <c r="D100" s="10"/>
      <c r="E100" s="48"/>
      <c r="F100" s="49"/>
      <c r="G100" s="48"/>
    </row>
    <row r="101" spans="1:7" x14ac:dyDescent="0.25">
      <c r="A101" s="10"/>
      <c r="B101" s="10"/>
      <c r="C101" s="10"/>
      <c r="D101" s="10"/>
      <c r="E101" s="48"/>
      <c r="F101" s="49"/>
      <c r="G101" s="48"/>
    </row>
    <row r="102" spans="1:7" x14ac:dyDescent="0.25">
      <c r="A102" s="10"/>
      <c r="B102" s="10"/>
      <c r="C102" s="10"/>
      <c r="D102" s="10"/>
      <c r="E102" s="48"/>
      <c r="F102" s="49"/>
      <c r="G102" s="48"/>
    </row>
    <row r="103" spans="1:7" x14ac:dyDescent="0.25">
      <c r="A103" s="10"/>
      <c r="B103" s="10"/>
      <c r="C103" s="10"/>
      <c r="D103" s="10"/>
      <c r="E103" s="48"/>
      <c r="F103" s="49"/>
      <c r="G103" s="48"/>
    </row>
    <row r="104" spans="1:7" x14ac:dyDescent="0.25">
      <c r="A104" s="10"/>
      <c r="B104" s="10"/>
      <c r="C104" s="10"/>
      <c r="D104" s="10"/>
      <c r="E104" s="48"/>
      <c r="F104" s="49"/>
      <c r="G104" s="48"/>
    </row>
    <row r="105" spans="1:7" x14ac:dyDescent="0.25">
      <c r="A105" s="10"/>
      <c r="B105" s="10"/>
      <c r="C105" s="10"/>
      <c r="D105" s="10"/>
      <c r="E105" s="48"/>
      <c r="F105" s="49"/>
      <c r="G105" s="48"/>
    </row>
    <row r="106" spans="1:7" x14ac:dyDescent="0.25">
      <c r="A106" s="10"/>
      <c r="B106" s="10"/>
      <c r="C106" s="10"/>
      <c r="D106" s="10"/>
      <c r="E106" s="48"/>
      <c r="F106" s="49"/>
      <c r="G106" s="48"/>
    </row>
    <row r="107" spans="1:7" x14ac:dyDescent="0.25">
      <c r="A107"/>
      <c r="B107"/>
      <c r="C107"/>
      <c r="D107"/>
      <c r="E107"/>
      <c r="F107"/>
      <c r="G107"/>
    </row>
    <row r="108" spans="1:7" x14ac:dyDescent="0.25">
      <c r="A108"/>
      <c r="B108"/>
      <c r="C108"/>
      <c r="D108"/>
      <c r="E108"/>
      <c r="F108"/>
      <c r="G108"/>
    </row>
    <row r="109" spans="1:7" x14ac:dyDescent="0.25">
      <c r="A109"/>
      <c r="B109"/>
      <c r="C109"/>
      <c r="D109"/>
      <c r="E109"/>
      <c r="F109"/>
      <c r="G109"/>
    </row>
    <row r="110" spans="1:7" x14ac:dyDescent="0.25">
      <c r="A110"/>
      <c r="B110"/>
      <c r="C110"/>
      <c r="D110"/>
      <c r="E110"/>
      <c r="F110"/>
      <c r="G110"/>
    </row>
    <row r="111" spans="1:7" x14ac:dyDescent="0.25">
      <c r="A111"/>
      <c r="B111"/>
      <c r="C111"/>
      <c r="D111"/>
      <c r="E111"/>
      <c r="F111"/>
      <c r="G111"/>
    </row>
    <row r="112" spans="1:7" x14ac:dyDescent="0.25">
      <c r="A112"/>
      <c r="B112"/>
      <c r="C112"/>
      <c r="D112"/>
      <c r="E112"/>
      <c r="F112"/>
      <c r="G112"/>
    </row>
    <row r="113" spans="1:7" x14ac:dyDescent="0.25">
      <c r="A113"/>
      <c r="B113"/>
      <c r="C113"/>
      <c r="D113"/>
      <c r="E113"/>
      <c r="F113"/>
      <c r="G113"/>
    </row>
    <row r="114" spans="1:7" x14ac:dyDescent="0.25">
      <c r="A114"/>
      <c r="B114"/>
      <c r="C114"/>
      <c r="D114"/>
      <c r="E114"/>
      <c r="F114"/>
      <c r="G114"/>
    </row>
    <row r="115" spans="1:7" x14ac:dyDescent="0.25">
      <c r="A115"/>
      <c r="B115"/>
      <c r="C115"/>
      <c r="D115"/>
      <c r="E115"/>
      <c r="F115"/>
      <c r="G115"/>
    </row>
    <row r="116" spans="1:7" x14ac:dyDescent="0.25">
      <c r="A116"/>
      <c r="B116"/>
      <c r="C116"/>
      <c r="D116"/>
      <c r="E116"/>
      <c r="F116"/>
      <c r="G116"/>
    </row>
    <row r="117" spans="1:7" x14ac:dyDescent="0.25">
      <c r="A117"/>
      <c r="B117"/>
      <c r="C117"/>
      <c r="D117"/>
      <c r="E117"/>
      <c r="F117"/>
      <c r="G117"/>
    </row>
    <row r="118" spans="1:7" x14ac:dyDescent="0.25">
      <c r="A118"/>
      <c r="B118"/>
      <c r="C118"/>
      <c r="D118"/>
      <c r="E118"/>
      <c r="F118"/>
      <c r="G118"/>
    </row>
    <row r="119" spans="1:7" x14ac:dyDescent="0.25">
      <c r="A119"/>
      <c r="B119"/>
      <c r="C119"/>
      <c r="D119"/>
      <c r="E119"/>
      <c r="F119"/>
      <c r="G119"/>
    </row>
    <row r="120" spans="1:7" x14ac:dyDescent="0.25">
      <c r="A120"/>
      <c r="B120"/>
      <c r="C120"/>
      <c r="D120"/>
      <c r="E120"/>
      <c r="F120"/>
      <c r="G120"/>
    </row>
    <row r="121" spans="1:7" x14ac:dyDescent="0.25">
      <c r="A121"/>
      <c r="B121"/>
      <c r="C121"/>
      <c r="D121"/>
      <c r="E121"/>
      <c r="F121"/>
      <c r="G121"/>
    </row>
  </sheetData>
  <mergeCells count="106">
    <mergeCell ref="B11:D11"/>
    <mergeCell ref="E11:G11"/>
    <mergeCell ref="E13:G13"/>
    <mergeCell ref="B19:F19"/>
    <mergeCell ref="A90:G90"/>
    <mergeCell ref="A98:F98"/>
    <mergeCell ref="A97:F97"/>
    <mergeCell ref="B73:E73"/>
    <mergeCell ref="B74:E74"/>
    <mergeCell ref="B75:E75"/>
    <mergeCell ref="A76:E76"/>
    <mergeCell ref="A77:F77"/>
    <mergeCell ref="B84:F84"/>
    <mergeCell ref="B87:E87"/>
    <mergeCell ref="A88:E88"/>
    <mergeCell ref="A89:F89"/>
    <mergeCell ref="B81:E81"/>
    <mergeCell ref="B82:F82"/>
    <mergeCell ref="B83:E83"/>
    <mergeCell ref="A68:G68"/>
    <mergeCell ref="A69:E69"/>
    <mergeCell ref="A14:D14"/>
    <mergeCell ref="E14:G14"/>
    <mergeCell ref="A15:G15"/>
    <mergeCell ref="B63:E63"/>
    <mergeCell ref="A16:F16"/>
    <mergeCell ref="B17:F17"/>
    <mergeCell ref="B18:F18"/>
    <mergeCell ref="A21:F21"/>
    <mergeCell ref="A22:G22"/>
    <mergeCell ref="A23:F23"/>
    <mergeCell ref="A27:F27"/>
    <mergeCell ref="A28:G28"/>
    <mergeCell ref="A29:E29"/>
    <mergeCell ref="A1:G1"/>
    <mergeCell ref="A3:G3"/>
    <mergeCell ref="A96:F96"/>
    <mergeCell ref="B80:E80"/>
    <mergeCell ref="A91:F91"/>
    <mergeCell ref="A92:F92"/>
    <mergeCell ref="A93:F93"/>
    <mergeCell ref="A94:F94"/>
    <mergeCell ref="A95:F95"/>
    <mergeCell ref="B85:E85"/>
    <mergeCell ref="B86:E86"/>
    <mergeCell ref="B35:E35"/>
    <mergeCell ref="B36:E36"/>
    <mergeCell ref="A39:E39"/>
    <mergeCell ref="B40:E40"/>
    <mergeCell ref="B41:E41"/>
    <mergeCell ref="A42:E42"/>
    <mergeCell ref="B52:E52"/>
    <mergeCell ref="B13:D13"/>
    <mergeCell ref="A78:G78"/>
    <mergeCell ref="A79:E79"/>
    <mergeCell ref="B70:E70"/>
    <mergeCell ref="B71:E71"/>
    <mergeCell ref="B72:E72"/>
    <mergeCell ref="B30:E30"/>
    <mergeCell ref="B47:E47"/>
    <mergeCell ref="B55:E55"/>
    <mergeCell ref="A57:E57"/>
    <mergeCell ref="B59:E59"/>
    <mergeCell ref="B20:F20"/>
    <mergeCell ref="B64:E64"/>
    <mergeCell ref="A49:E49"/>
    <mergeCell ref="A38:E38"/>
    <mergeCell ref="B31:E31"/>
    <mergeCell ref="B32:E32"/>
    <mergeCell ref="B33:E33"/>
    <mergeCell ref="B34:E34"/>
    <mergeCell ref="B51:E51"/>
    <mergeCell ref="B43:E43"/>
    <mergeCell ref="A45:E45"/>
    <mergeCell ref="B37:E37"/>
    <mergeCell ref="A44:E44"/>
    <mergeCell ref="B46:E46"/>
    <mergeCell ref="A48:E48"/>
    <mergeCell ref="B50:E50"/>
    <mergeCell ref="B53:E53"/>
    <mergeCell ref="B54:E54"/>
    <mergeCell ref="B62:E62"/>
    <mergeCell ref="B12:D12"/>
    <mergeCell ref="E12:G12"/>
    <mergeCell ref="A65:E65"/>
    <mergeCell ref="B66:E66"/>
    <mergeCell ref="A67:E67"/>
    <mergeCell ref="A4:G4"/>
    <mergeCell ref="A5:G5"/>
    <mergeCell ref="A6:D6"/>
    <mergeCell ref="E6:G6"/>
    <mergeCell ref="B7:D7"/>
    <mergeCell ref="E7:G7"/>
    <mergeCell ref="B8:D8"/>
    <mergeCell ref="E8:G8"/>
    <mergeCell ref="B9:D9"/>
    <mergeCell ref="E9:G9"/>
    <mergeCell ref="B24:F24"/>
    <mergeCell ref="B25:F25"/>
    <mergeCell ref="B60:E60"/>
    <mergeCell ref="B61:E61"/>
    <mergeCell ref="B56:E56"/>
    <mergeCell ref="A58:E58"/>
    <mergeCell ref="B10:D10"/>
    <mergeCell ref="E10:G10"/>
    <mergeCell ref="B26:F2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110" zoomScaleNormal="110" workbookViewId="0">
      <selection activeCell="A2" sqref="A2:D2"/>
    </sheetView>
  </sheetViews>
  <sheetFormatPr defaultRowHeight="15" x14ac:dyDescent="0.25"/>
  <cols>
    <col min="1" max="1" width="34" style="3" customWidth="1"/>
    <col min="2" max="2" width="15.7109375" style="3" customWidth="1"/>
    <col min="3" max="3" width="19.28515625" style="3" customWidth="1"/>
    <col min="4" max="4" width="21.42578125" style="3" customWidth="1"/>
    <col min="5" max="5" width="10.7109375" style="3" bestFit="1" customWidth="1"/>
    <col min="6" max="256" width="9.140625" style="3"/>
    <col min="257" max="257" width="16" style="3" customWidth="1"/>
    <col min="258" max="260" width="9.140625" style="3"/>
    <col min="261" max="261" width="10.7109375" style="3" bestFit="1" customWidth="1"/>
    <col min="262" max="512" width="9.140625" style="3"/>
    <col min="513" max="513" width="16" style="3" customWidth="1"/>
    <col min="514" max="516" width="9.140625" style="3"/>
    <col min="517" max="517" width="10.7109375" style="3" bestFit="1" customWidth="1"/>
    <col min="518" max="768" width="9.140625" style="3"/>
    <col min="769" max="769" width="16" style="3" customWidth="1"/>
    <col min="770" max="772" width="9.140625" style="3"/>
    <col min="773" max="773" width="10.7109375" style="3" bestFit="1" customWidth="1"/>
    <col min="774" max="1024" width="9.140625" style="3"/>
    <col min="1025" max="1025" width="16" style="3" customWidth="1"/>
    <col min="1026" max="1028" width="9.140625" style="3"/>
    <col min="1029" max="1029" width="10.7109375" style="3" bestFit="1" customWidth="1"/>
    <col min="1030" max="1280" width="9.140625" style="3"/>
    <col min="1281" max="1281" width="16" style="3" customWidth="1"/>
    <col min="1282" max="1284" width="9.140625" style="3"/>
    <col min="1285" max="1285" width="10.7109375" style="3" bestFit="1" customWidth="1"/>
    <col min="1286" max="1536" width="9.140625" style="3"/>
    <col min="1537" max="1537" width="16" style="3" customWidth="1"/>
    <col min="1538" max="1540" width="9.140625" style="3"/>
    <col min="1541" max="1541" width="10.7109375" style="3" bestFit="1" customWidth="1"/>
    <col min="1542" max="1792" width="9.140625" style="3"/>
    <col min="1793" max="1793" width="16" style="3" customWidth="1"/>
    <col min="1794" max="1796" width="9.140625" style="3"/>
    <col min="1797" max="1797" width="10.7109375" style="3" bestFit="1" customWidth="1"/>
    <col min="1798" max="2048" width="9.140625" style="3"/>
    <col min="2049" max="2049" width="16" style="3" customWidth="1"/>
    <col min="2050" max="2052" width="9.140625" style="3"/>
    <col min="2053" max="2053" width="10.7109375" style="3" bestFit="1" customWidth="1"/>
    <col min="2054" max="2304" width="9.140625" style="3"/>
    <col min="2305" max="2305" width="16" style="3" customWidth="1"/>
    <col min="2306" max="2308" width="9.140625" style="3"/>
    <col min="2309" max="2309" width="10.7109375" style="3" bestFit="1" customWidth="1"/>
    <col min="2310" max="2560" width="9.140625" style="3"/>
    <col min="2561" max="2561" width="16" style="3" customWidth="1"/>
    <col min="2562" max="2564" width="9.140625" style="3"/>
    <col min="2565" max="2565" width="10.7109375" style="3" bestFit="1" customWidth="1"/>
    <col min="2566" max="2816" width="9.140625" style="3"/>
    <col min="2817" max="2817" width="16" style="3" customWidth="1"/>
    <col min="2818" max="2820" width="9.140625" style="3"/>
    <col min="2821" max="2821" width="10.7109375" style="3" bestFit="1" customWidth="1"/>
    <col min="2822" max="3072" width="9.140625" style="3"/>
    <col min="3073" max="3073" width="16" style="3" customWidth="1"/>
    <col min="3074" max="3076" width="9.140625" style="3"/>
    <col min="3077" max="3077" width="10.7109375" style="3" bestFit="1" customWidth="1"/>
    <col min="3078" max="3328" width="9.140625" style="3"/>
    <col min="3329" max="3329" width="16" style="3" customWidth="1"/>
    <col min="3330" max="3332" width="9.140625" style="3"/>
    <col min="3333" max="3333" width="10.7109375" style="3" bestFit="1" customWidth="1"/>
    <col min="3334" max="3584" width="9.140625" style="3"/>
    <col min="3585" max="3585" width="16" style="3" customWidth="1"/>
    <col min="3586" max="3588" width="9.140625" style="3"/>
    <col min="3589" max="3589" width="10.7109375" style="3" bestFit="1" customWidth="1"/>
    <col min="3590" max="3840" width="9.140625" style="3"/>
    <col min="3841" max="3841" width="16" style="3" customWidth="1"/>
    <col min="3842" max="3844" width="9.140625" style="3"/>
    <col min="3845" max="3845" width="10.7109375" style="3" bestFit="1" customWidth="1"/>
    <col min="3846" max="4096" width="9.140625" style="3"/>
    <col min="4097" max="4097" width="16" style="3" customWidth="1"/>
    <col min="4098" max="4100" width="9.140625" style="3"/>
    <col min="4101" max="4101" width="10.7109375" style="3" bestFit="1" customWidth="1"/>
    <col min="4102" max="4352" width="9.140625" style="3"/>
    <col min="4353" max="4353" width="16" style="3" customWidth="1"/>
    <col min="4354" max="4356" width="9.140625" style="3"/>
    <col min="4357" max="4357" width="10.7109375" style="3" bestFit="1" customWidth="1"/>
    <col min="4358" max="4608" width="9.140625" style="3"/>
    <col min="4609" max="4609" width="16" style="3" customWidth="1"/>
    <col min="4610" max="4612" width="9.140625" style="3"/>
    <col min="4613" max="4613" width="10.7109375" style="3" bestFit="1" customWidth="1"/>
    <col min="4614" max="4864" width="9.140625" style="3"/>
    <col min="4865" max="4865" width="16" style="3" customWidth="1"/>
    <col min="4866" max="4868" width="9.140625" style="3"/>
    <col min="4869" max="4869" width="10.7109375" style="3" bestFit="1" customWidth="1"/>
    <col min="4870" max="5120" width="9.140625" style="3"/>
    <col min="5121" max="5121" width="16" style="3" customWidth="1"/>
    <col min="5122" max="5124" width="9.140625" style="3"/>
    <col min="5125" max="5125" width="10.7109375" style="3" bestFit="1" customWidth="1"/>
    <col min="5126" max="5376" width="9.140625" style="3"/>
    <col min="5377" max="5377" width="16" style="3" customWidth="1"/>
    <col min="5378" max="5380" width="9.140625" style="3"/>
    <col min="5381" max="5381" width="10.7109375" style="3" bestFit="1" customWidth="1"/>
    <col min="5382" max="5632" width="9.140625" style="3"/>
    <col min="5633" max="5633" width="16" style="3" customWidth="1"/>
    <col min="5634" max="5636" width="9.140625" style="3"/>
    <col min="5637" max="5637" width="10.7109375" style="3" bestFit="1" customWidth="1"/>
    <col min="5638" max="5888" width="9.140625" style="3"/>
    <col min="5889" max="5889" width="16" style="3" customWidth="1"/>
    <col min="5890" max="5892" width="9.140625" style="3"/>
    <col min="5893" max="5893" width="10.7109375" style="3" bestFit="1" customWidth="1"/>
    <col min="5894" max="6144" width="9.140625" style="3"/>
    <col min="6145" max="6145" width="16" style="3" customWidth="1"/>
    <col min="6146" max="6148" width="9.140625" style="3"/>
    <col min="6149" max="6149" width="10.7109375" style="3" bestFit="1" customWidth="1"/>
    <col min="6150" max="6400" width="9.140625" style="3"/>
    <col min="6401" max="6401" width="16" style="3" customWidth="1"/>
    <col min="6402" max="6404" width="9.140625" style="3"/>
    <col min="6405" max="6405" width="10.7109375" style="3" bestFit="1" customWidth="1"/>
    <col min="6406" max="6656" width="9.140625" style="3"/>
    <col min="6657" max="6657" width="16" style="3" customWidth="1"/>
    <col min="6658" max="6660" width="9.140625" style="3"/>
    <col min="6661" max="6661" width="10.7109375" style="3" bestFit="1" customWidth="1"/>
    <col min="6662" max="6912" width="9.140625" style="3"/>
    <col min="6913" max="6913" width="16" style="3" customWidth="1"/>
    <col min="6914" max="6916" width="9.140625" style="3"/>
    <col min="6917" max="6917" width="10.7109375" style="3" bestFit="1" customWidth="1"/>
    <col min="6918" max="7168" width="9.140625" style="3"/>
    <col min="7169" max="7169" width="16" style="3" customWidth="1"/>
    <col min="7170" max="7172" width="9.140625" style="3"/>
    <col min="7173" max="7173" width="10.7109375" style="3" bestFit="1" customWidth="1"/>
    <col min="7174" max="7424" width="9.140625" style="3"/>
    <col min="7425" max="7425" width="16" style="3" customWidth="1"/>
    <col min="7426" max="7428" width="9.140625" style="3"/>
    <col min="7429" max="7429" width="10.7109375" style="3" bestFit="1" customWidth="1"/>
    <col min="7430" max="7680" width="9.140625" style="3"/>
    <col min="7681" max="7681" width="16" style="3" customWidth="1"/>
    <col min="7682" max="7684" width="9.140625" style="3"/>
    <col min="7685" max="7685" width="10.7109375" style="3" bestFit="1" customWidth="1"/>
    <col min="7686" max="7936" width="9.140625" style="3"/>
    <col min="7937" max="7937" width="16" style="3" customWidth="1"/>
    <col min="7938" max="7940" width="9.140625" style="3"/>
    <col min="7941" max="7941" width="10.7109375" style="3" bestFit="1" customWidth="1"/>
    <col min="7942" max="8192" width="9.140625" style="3"/>
    <col min="8193" max="8193" width="16" style="3" customWidth="1"/>
    <col min="8194" max="8196" width="9.140625" style="3"/>
    <col min="8197" max="8197" width="10.7109375" style="3" bestFit="1" customWidth="1"/>
    <col min="8198" max="8448" width="9.140625" style="3"/>
    <col min="8449" max="8449" width="16" style="3" customWidth="1"/>
    <col min="8450" max="8452" width="9.140625" style="3"/>
    <col min="8453" max="8453" width="10.7109375" style="3" bestFit="1" customWidth="1"/>
    <col min="8454" max="8704" width="9.140625" style="3"/>
    <col min="8705" max="8705" width="16" style="3" customWidth="1"/>
    <col min="8706" max="8708" width="9.140625" style="3"/>
    <col min="8709" max="8709" width="10.7109375" style="3" bestFit="1" customWidth="1"/>
    <col min="8710" max="8960" width="9.140625" style="3"/>
    <col min="8961" max="8961" width="16" style="3" customWidth="1"/>
    <col min="8962" max="8964" width="9.140625" style="3"/>
    <col min="8965" max="8965" width="10.7109375" style="3" bestFit="1" customWidth="1"/>
    <col min="8966" max="9216" width="9.140625" style="3"/>
    <col min="9217" max="9217" width="16" style="3" customWidth="1"/>
    <col min="9218" max="9220" width="9.140625" style="3"/>
    <col min="9221" max="9221" width="10.7109375" style="3" bestFit="1" customWidth="1"/>
    <col min="9222" max="9472" width="9.140625" style="3"/>
    <col min="9473" max="9473" width="16" style="3" customWidth="1"/>
    <col min="9474" max="9476" width="9.140625" style="3"/>
    <col min="9477" max="9477" width="10.7109375" style="3" bestFit="1" customWidth="1"/>
    <col min="9478" max="9728" width="9.140625" style="3"/>
    <col min="9729" max="9729" width="16" style="3" customWidth="1"/>
    <col min="9730" max="9732" width="9.140625" style="3"/>
    <col min="9733" max="9733" width="10.7109375" style="3" bestFit="1" customWidth="1"/>
    <col min="9734" max="9984" width="9.140625" style="3"/>
    <col min="9985" max="9985" width="16" style="3" customWidth="1"/>
    <col min="9986" max="9988" width="9.140625" style="3"/>
    <col min="9989" max="9989" width="10.7109375" style="3" bestFit="1" customWidth="1"/>
    <col min="9990" max="10240" width="9.140625" style="3"/>
    <col min="10241" max="10241" width="16" style="3" customWidth="1"/>
    <col min="10242" max="10244" width="9.140625" style="3"/>
    <col min="10245" max="10245" width="10.7109375" style="3" bestFit="1" customWidth="1"/>
    <col min="10246" max="10496" width="9.140625" style="3"/>
    <col min="10497" max="10497" width="16" style="3" customWidth="1"/>
    <col min="10498" max="10500" width="9.140625" style="3"/>
    <col min="10501" max="10501" width="10.7109375" style="3" bestFit="1" customWidth="1"/>
    <col min="10502" max="10752" width="9.140625" style="3"/>
    <col min="10753" max="10753" width="16" style="3" customWidth="1"/>
    <col min="10754" max="10756" width="9.140625" style="3"/>
    <col min="10757" max="10757" width="10.7109375" style="3" bestFit="1" customWidth="1"/>
    <col min="10758" max="11008" width="9.140625" style="3"/>
    <col min="11009" max="11009" width="16" style="3" customWidth="1"/>
    <col min="11010" max="11012" width="9.140625" style="3"/>
    <col min="11013" max="11013" width="10.7109375" style="3" bestFit="1" customWidth="1"/>
    <col min="11014" max="11264" width="9.140625" style="3"/>
    <col min="11265" max="11265" width="16" style="3" customWidth="1"/>
    <col min="11266" max="11268" width="9.140625" style="3"/>
    <col min="11269" max="11269" width="10.7109375" style="3" bestFit="1" customWidth="1"/>
    <col min="11270" max="11520" width="9.140625" style="3"/>
    <col min="11521" max="11521" width="16" style="3" customWidth="1"/>
    <col min="11522" max="11524" width="9.140625" style="3"/>
    <col min="11525" max="11525" width="10.7109375" style="3" bestFit="1" customWidth="1"/>
    <col min="11526" max="11776" width="9.140625" style="3"/>
    <col min="11777" max="11777" width="16" style="3" customWidth="1"/>
    <col min="11778" max="11780" width="9.140625" style="3"/>
    <col min="11781" max="11781" width="10.7109375" style="3" bestFit="1" customWidth="1"/>
    <col min="11782" max="12032" width="9.140625" style="3"/>
    <col min="12033" max="12033" width="16" style="3" customWidth="1"/>
    <col min="12034" max="12036" width="9.140625" style="3"/>
    <col min="12037" max="12037" width="10.7109375" style="3" bestFit="1" customWidth="1"/>
    <col min="12038" max="12288" width="9.140625" style="3"/>
    <col min="12289" max="12289" width="16" style="3" customWidth="1"/>
    <col min="12290" max="12292" width="9.140625" style="3"/>
    <col min="12293" max="12293" width="10.7109375" style="3" bestFit="1" customWidth="1"/>
    <col min="12294" max="12544" width="9.140625" style="3"/>
    <col min="12545" max="12545" width="16" style="3" customWidth="1"/>
    <col min="12546" max="12548" width="9.140625" style="3"/>
    <col min="12549" max="12549" width="10.7109375" style="3" bestFit="1" customWidth="1"/>
    <col min="12550" max="12800" width="9.140625" style="3"/>
    <col min="12801" max="12801" width="16" style="3" customWidth="1"/>
    <col min="12802" max="12804" width="9.140625" style="3"/>
    <col min="12805" max="12805" width="10.7109375" style="3" bestFit="1" customWidth="1"/>
    <col min="12806" max="13056" width="9.140625" style="3"/>
    <col min="13057" max="13057" width="16" style="3" customWidth="1"/>
    <col min="13058" max="13060" width="9.140625" style="3"/>
    <col min="13061" max="13061" width="10.7109375" style="3" bestFit="1" customWidth="1"/>
    <col min="13062" max="13312" width="9.140625" style="3"/>
    <col min="13313" max="13313" width="16" style="3" customWidth="1"/>
    <col min="13314" max="13316" width="9.140625" style="3"/>
    <col min="13317" max="13317" width="10.7109375" style="3" bestFit="1" customWidth="1"/>
    <col min="13318" max="13568" width="9.140625" style="3"/>
    <col min="13569" max="13569" width="16" style="3" customWidth="1"/>
    <col min="13570" max="13572" width="9.140625" style="3"/>
    <col min="13573" max="13573" width="10.7109375" style="3" bestFit="1" customWidth="1"/>
    <col min="13574" max="13824" width="9.140625" style="3"/>
    <col min="13825" max="13825" width="16" style="3" customWidth="1"/>
    <col min="13826" max="13828" width="9.140625" style="3"/>
    <col min="13829" max="13829" width="10.7109375" style="3" bestFit="1" customWidth="1"/>
    <col min="13830" max="14080" width="9.140625" style="3"/>
    <col min="14081" max="14081" width="16" style="3" customWidth="1"/>
    <col min="14082" max="14084" width="9.140625" style="3"/>
    <col min="14085" max="14085" width="10.7109375" style="3" bestFit="1" customWidth="1"/>
    <col min="14086" max="14336" width="9.140625" style="3"/>
    <col min="14337" max="14337" width="16" style="3" customWidth="1"/>
    <col min="14338" max="14340" width="9.140625" style="3"/>
    <col min="14341" max="14341" width="10.7109375" style="3" bestFit="1" customWidth="1"/>
    <col min="14342" max="14592" width="9.140625" style="3"/>
    <col min="14593" max="14593" width="16" style="3" customWidth="1"/>
    <col min="14594" max="14596" width="9.140625" style="3"/>
    <col min="14597" max="14597" width="10.7109375" style="3" bestFit="1" customWidth="1"/>
    <col min="14598" max="14848" width="9.140625" style="3"/>
    <col min="14849" max="14849" width="16" style="3" customWidth="1"/>
    <col min="14850" max="14852" width="9.140625" style="3"/>
    <col min="14853" max="14853" width="10.7109375" style="3" bestFit="1" customWidth="1"/>
    <col min="14854" max="15104" width="9.140625" style="3"/>
    <col min="15105" max="15105" width="16" style="3" customWidth="1"/>
    <col min="15106" max="15108" width="9.140625" style="3"/>
    <col min="15109" max="15109" width="10.7109375" style="3" bestFit="1" customWidth="1"/>
    <col min="15110" max="15360" width="9.140625" style="3"/>
    <col min="15361" max="15361" width="16" style="3" customWidth="1"/>
    <col min="15362" max="15364" width="9.140625" style="3"/>
    <col min="15365" max="15365" width="10.7109375" style="3" bestFit="1" customWidth="1"/>
    <col min="15366" max="15616" width="9.140625" style="3"/>
    <col min="15617" max="15617" width="16" style="3" customWidth="1"/>
    <col min="15618" max="15620" width="9.140625" style="3"/>
    <col min="15621" max="15621" width="10.7109375" style="3" bestFit="1" customWidth="1"/>
    <col min="15622" max="15872" width="9.140625" style="3"/>
    <col min="15873" max="15873" width="16" style="3" customWidth="1"/>
    <col min="15874" max="15876" width="9.140625" style="3"/>
    <col min="15877" max="15877" width="10.7109375" style="3" bestFit="1" customWidth="1"/>
    <col min="15878" max="16128" width="9.140625" style="3"/>
    <col min="16129" max="16129" width="16" style="3" customWidth="1"/>
    <col min="16130" max="16132" width="9.140625" style="3"/>
    <col min="16133" max="16133" width="10.7109375" style="3" bestFit="1" customWidth="1"/>
    <col min="16134" max="16384" width="9.140625" style="3"/>
  </cols>
  <sheetData>
    <row r="1" spans="1:5" ht="64.5" customHeight="1" thickBot="1" x14ac:dyDescent="0.3">
      <c r="A1" s="145" t="s">
        <v>126</v>
      </c>
      <c r="B1" s="145"/>
      <c r="C1" s="145"/>
      <c r="D1" s="145"/>
      <c r="E1" s="145"/>
    </row>
    <row r="2" spans="1:5" ht="18.75" thickTop="1" thickBot="1" x14ac:dyDescent="0.3">
      <c r="A2" s="144" t="s">
        <v>133</v>
      </c>
      <c r="B2" s="144"/>
      <c r="C2" s="144"/>
      <c r="D2" s="144"/>
    </row>
    <row r="3" spans="1:5" ht="18.75" thickTop="1" thickBot="1" x14ac:dyDescent="0.3">
      <c r="A3" s="144" t="s">
        <v>94</v>
      </c>
      <c r="B3" s="144" t="s">
        <v>95</v>
      </c>
      <c r="C3" s="144" t="s">
        <v>96</v>
      </c>
      <c r="D3" s="144"/>
    </row>
    <row r="4" spans="1:5" ht="36.75" customHeight="1" thickTop="1" thickBot="1" x14ac:dyDescent="0.3">
      <c r="A4" s="144"/>
      <c r="B4" s="144"/>
      <c r="C4" s="53" t="s">
        <v>97</v>
      </c>
      <c r="D4" s="53" t="s">
        <v>98</v>
      </c>
    </row>
    <row r="5" spans="1:5" ht="18" customHeight="1" thickTop="1" thickBot="1" x14ac:dyDescent="0.35">
      <c r="A5" s="58" t="s">
        <v>124</v>
      </c>
      <c r="B5" s="54">
        <v>10</v>
      </c>
      <c r="C5" s="55">
        <v>3980.84</v>
      </c>
      <c r="D5" s="55">
        <f>B5*C5</f>
        <v>39808.400000000001</v>
      </c>
    </row>
    <row r="6" spans="1:5" ht="18.75" thickTop="1" thickBot="1" x14ac:dyDescent="0.3">
      <c r="A6" s="146" t="s">
        <v>111</v>
      </c>
      <c r="B6" s="146"/>
      <c r="C6" s="146"/>
      <c r="D6" s="55">
        <f>SUM(D5:D5)</f>
        <v>39808.400000000001</v>
      </c>
    </row>
    <row r="7" spans="1:5" ht="18.75" thickTop="1" thickBot="1" x14ac:dyDescent="0.3">
      <c r="A7" s="146" t="s">
        <v>99</v>
      </c>
      <c r="B7" s="146"/>
      <c r="C7" s="146"/>
      <c r="D7" s="56" t="s">
        <v>129</v>
      </c>
    </row>
    <row r="8" spans="1:5" ht="18" customHeight="1" thickTop="1" thickBot="1" x14ac:dyDescent="0.3">
      <c r="A8" s="147" t="s">
        <v>125</v>
      </c>
      <c r="B8" s="147"/>
      <c r="C8" s="147"/>
      <c r="D8" s="57">
        <f>D6*12</f>
        <v>477700.80000000005</v>
      </c>
    </row>
    <row r="9" spans="1:5" ht="18" thickTop="1" x14ac:dyDescent="0.25">
      <c r="A9" s="50"/>
      <c r="B9" s="50"/>
      <c r="C9" s="50"/>
      <c r="D9" s="50"/>
    </row>
    <row r="10" spans="1:5" ht="17.25" x14ac:dyDescent="0.25">
      <c r="A10" s="51" t="s">
        <v>113</v>
      </c>
      <c r="B10" s="52"/>
      <c r="C10" s="52"/>
      <c r="D10" s="52"/>
    </row>
    <row r="11" spans="1:5" ht="33.75" customHeight="1" x14ac:dyDescent="0.25">
      <c r="A11" s="148" t="s">
        <v>100</v>
      </c>
      <c r="B11" s="148"/>
      <c r="C11" s="148"/>
      <c r="D11" s="148"/>
      <c r="E11" s="148"/>
    </row>
    <row r="12" spans="1:5" ht="33.75" customHeight="1" x14ac:dyDescent="0.25">
      <c r="A12" s="148" t="s">
        <v>114</v>
      </c>
      <c r="B12" s="148"/>
      <c r="C12" s="148"/>
      <c r="D12" s="148"/>
      <c r="E12" s="148"/>
    </row>
    <row r="13" spans="1:5" ht="86.25" customHeight="1" x14ac:dyDescent="0.25">
      <c r="A13" s="148" t="s">
        <v>130</v>
      </c>
      <c r="B13" s="148"/>
      <c r="C13" s="148"/>
      <c r="D13" s="148"/>
      <c r="E13" s="148"/>
    </row>
    <row r="14" spans="1:5" ht="33.75" customHeight="1" x14ac:dyDescent="0.25">
      <c r="A14" s="148" t="s">
        <v>112</v>
      </c>
      <c r="B14" s="148"/>
      <c r="C14" s="148"/>
      <c r="D14" s="148"/>
      <c r="E14" s="148"/>
    </row>
    <row r="15" spans="1:5" ht="33" customHeight="1" x14ac:dyDescent="0.25">
      <c r="A15" s="148" t="s">
        <v>101</v>
      </c>
      <c r="B15" s="148"/>
      <c r="C15" s="148"/>
      <c r="D15" s="148"/>
      <c r="E15" s="148"/>
    </row>
    <row r="16" spans="1:5" ht="34.5" customHeight="1" x14ac:dyDescent="0.25">
      <c r="A16" s="148" t="s">
        <v>116</v>
      </c>
      <c r="B16" s="148"/>
      <c r="C16" s="148"/>
      <c r="D16" s="148"/>
      <c r="E16" s="148"/>
    </row>
    <row r="17" spans="1:5" ht="17.25" customHeight="1" x14ac:dyDescent="0.25">
      <c r="A17" s="148" t="s">
        <v>102</v>
      </c>
      <c r="B17" s="148"/>
      <c r="C17" s="148"/>
      <c r="D17" s="148"/>
      <c r="E17" s="148"/>
    </row>
    <row r="18" spans="1:5" ht="17.25" customHeight="1" x14ac:dyDescent="0.25">
      <c r="A18" s="148" t="s">
        <v>103</v>
      </c>
      <c r="B18" s="148"/>
      <c r="C18" s="148"/>
      <c r="D18" s="148"/>
      <c r="E18" s="148"/>
    </row>
    <row r="19" spans="1:5" ht="17.25" x14ac:dyDescent="0.25">
      <c r="A19" s="148" t="s">
        <v>104</v>
      </c>
      <c r="B19" s="148"/>
      <c r="C19" s="148"/>
      <c r="D19" s="148"/>
      <c r="E19" s="148"/>
    </row>
    <row r="20" spans="1:5" ht="17.25" customHeight="1" x14ac:dyDescent="0.25">
      <c r="A20" s="148" t="s">
        <v>105</v>
      </c>
      <c r="B20" s="148"/>
      <c r="C20" s="148"/>
      <c r="D20" s="148"/>
      <c r="E20" s="148"/>
    </row>
    <row r="21" spans="1:5" ht="17.25" customHeight="1" x14ac:dyDescent="0.25">
      <c r="A21" s="148" t="s">
        <v>106</v>
      </c>
      <c r="B21" s="148"/>
      <c r="C21" s="148"/>
      <c r="D21" s="148"/>
      <c r="E21" s="148"/>
    </row>
    <row r="22" spans="1:5" ht="50.25" customHeight="1" x14ac:dyDescent="0.25">
      <c r="A22" s="148" t="s">
        <v>115</v>
      </c>
      <c r="B22" s="148"/>
      <c r="C22" s="148"/>
      <c r="D22" s="148"/>
      <c r="E22" s="148"/>
    </row>
    <row r="23" spans="1:5" x14ac:dyDescent="0.25">
      <c r="A23" s="9"/>
      <c r="B23" s="9"/>
      <c r="C23" s="9"/>
      <c r="D23" s="9"/>
    </row>
    <row r="24" spans="1:5" x14ac:dyDescent="0.25">
      <c r="A24" s="9"/>
      <c r="B24" s="9"/>
      <c r="C24" s="9"/>
      <c r="D24" s="9"/>
    </row>
  </sheetData>
  <mergeCells count="20">
    <mergeCell ref="A6:C6"/>
    <mergeCell ref="A7:C7"/>
    <mergeCell ref="A8:C8"/>
    <mergeCell ref="A22:E22"/>
    <mergeCell ref="A14:E14"/>
    <mergeCell ref="A15:E15"/>
    <mergeCell ref="A16:E16"/>
    <mergeCell ref="A17:E17"/>
    <mergeCell ref="A18:E18"/>
    <mergeCell ref="A19:E19"/>
    <mergeCell ref="A20:E20"/>
    <mergeCell ref="A21:E21"/>
    <mergeCell ref="A11:E11"/>
    <mergeCell ref="A12:E12"/>
    <mergeCell ref="A13:E13"/>
    <mergeCell ref="A2:D2"/>
    <mergeCell ref="A3:A4"/>
    <mergeCell ref="B3:B4"/>
    <mergeCell ref="C3:D3"/>
    <mergeCell ref="A1:E1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90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 - MÃO DE OBRA</vt:lpstr>
      <vt:lpstr>B - PLANILHA TOTALIZADORA</vt:lpstr>
    </vt:vector>
  </TitlesOfParts>
  <Company>TRIBUNAL REGIONAL FEDERAL - 2a. Região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estpdi</dc:creator>
  <cp:lastModifiedBy>Ursula Freitas Cardoso</cp:lastModifiedBy>
  <cp:lastPrinted>2019-04-16T17:12:09Z</cp:lastPrinted>
  <dcterms:created xsi:type="dcterms:W3CDTF">2016-07-19T17:41:58Z</dcterms:created>
  <dcterms:modified xsi:type="dcterms:W3CDTF">2019-12-10T17:28:19Z</dcterms:modified>
</cp:coreProperties>
</file>